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al\Desktop\Lead Generation\New Advertising\"/>
    </mc:Choice>
  </mc:AlternateContent>
  <xr:revisionPtr revIDLastSave="0" documentId="13_ncr:1_{B540EA6B-7514-4782-A0D7-08638B3C834B}" xr6:coauthVersionLast="47" xr6:coauthVersionMax="47" xr10:uidLastSave="{00000000-0000-0000-0000-000000000000}"/>
  <workbookProtection workbookAlgorithmName="SHA-512" workbookHashValue="0KhbMs8BiMkFQVDBe0OznnHd9IvJuIBWfOkhMM7iSy4Hz8DROIvYkdQPU5cpByMVPe62m2+W+b/dkAbudKVvbg==" workbookSaltValue="kM3tDFR5cYQw9RualDwzQA==" workbookSpinCount="100000" lockStructure="1"/>
  <bookViews>
    <workbookView xWindow="-120" yWindow="-120" windowWidth="29040" windowHeight="15720" xr2:uid="{00000000-000D-0000-FFFF-FFFF00000000}"/>
  </bookViews>
  <sheets>
    <sheet name="Start Here" sheetId="1" r:id="rId1"/>
    <sheet name="Debts &amp; Inputs" sheetId="2" r:id="rId2"/>
    <sheet name="Results" sheetId="3" r:id="rId3"/>
    <sheet name="Consolidation Sandbox"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c r="A7" i="3"/>
  <c r="A8" i="3"/>
  <c r="A9" i="3"/>
  <c r="A10" i="3"/>
  <c r="A11" i="3"/>
  <c r="A12" i="3"/>
  <c r="A13" i="3"/>
  <c r="F4" i="3"/>
  <c r="F5" i="3"/>
  <c r="F6" i="3"/>
  <c r="F7" i="3"/>
  <c r="F8" i="3"/>
  <c r="F3" i="2"/>
  <c r="F4" i="2"/>
  <c r="F5" i="2"/>
  <c r="F6" i="2"/>
  <c r="F7" i="2"/>
  <c r="F8" i="2"/>
  <c r="F9" i="2"/>
  <c r="F10" i="2"/>
  <c r="F11" i="2"/>
  <c r="F12" i="2"/>
  <c r="F13" i="2"/>
  <c r="F14" i="2"/>
  <c r="F15" i="2"/>
  <c r="F16" i="2"/>
  <c r="F17" i="2"/>
  <c r="F18" i="2"/>
  <c r="F19" i="2"/>
  <c r="F20" i="2"/>
  <c r="F21" i="2"/>
  <c r="F2" i="2"/>
  <c r="B4" i="4" l="1"/>
  <c r="B7" i="4" s="1"/>
  <c r="B15" i="3"/>
  <c r="H13" i="3"/>
  <c r="G13" i="3"/>
  <c r="J13" i="3" s="1"/>
  <c r="C13" i="3"/>
  <c r="B13" i="3"/>
  <c r="E13" i="3" s="1"/>
  <c r="H12" i="3"/>
  <c r="G12" i="3"/>
  <c r="J12" i="3" s="1"/>
  <c r="C12" i="3"/>
  <c r="B12" i="3"/>
  <c r="E12" i="3" s="1"/>
  <c r="H11" i="3"/>
  <c r="G11" i="3"/>
  <c r="J11" i="3" s="1"/>
  <c r="C11" i="3"/>
  <c r="B11" i="3"/>
  <c r="D11" i="3" s="1"/>
  <c r="H10" i="3"/>
  <c r="G10" i="3"/>
  <c r="J10" i="3" s="1"/>
  <c r="C10" i="3"/>
  <c r="B10" i="3"/>
  <c r="D10" i="3" s="1"/>
  <c r="H9" i="3"/>
  <c r="G9" i="3"/>
  <c r="J9" i="3" s="1"/>
  <c r="E9" i="3"/>
  <c r="D9" i="3"/>
  <c r="C9" i="3"/>
  <c r="H8" i="3"/>
  <c r="G8" i="3"/>
  <c r="J8" i="3" s="1"/>
  <c r="C8" i="3"/>
  <c r="B8" i="3"/>
  <c r="E8" i="3"/>
  <c r="H7" i="3"/>
  <c r="G7" i="3"/>
  <c r="I7" i="3" s="1"/>
  <c r="E7" i="3"/>
  <c r="D7" i="3"/>
  <c r="C7" i="3"/>
  <c r="H6" i="3"/>
  <c r="G6" i="3"/>
  <c r="I6" i="3" s="1"/>
  <c r="C6" i="3"/>
  <c r="B6" i="3"/>
  <c r="H5" i="3"/>
  <c r="G5" i="3"/>
  <c r="I5" i="3" s="1"/>
  <c r="C5" i="3"/>
  <c r="B5" i="3"/>
  <c r="D5" i="3" s="1"/>
  <c r="H4" i="3"/>
  <c r="G4" i="3"/>
  <c r="I4" i="3" s="1"/>
  <c r="C4" i="3"/>
  <c r="B4" i="3"/>
  <c r="D4" i="3" s="1"/>
  <c r="D8" i="3"/>
  <c r="I11" i="3"/>
  <c r="F13" i="3"/>
  <c r="F12" i="3"/>
  <c r="F11" i="3"/>
  <c r="F10" i="3"/>
  <c r="F9" i="3"/>
  <c r="G21" i="2"/>
  <c r="E21" i="2"/>
  <c r="G20" i="2"/>
  <c r="E20" i="2"/>
  <c r="G19" i="2"/>
  <c r="E19" i="2"/>
  <c r="G18" i="2"/>
  <c r="E18" i="2"/>
  <c r="G17" i="2"/>
  <c r="E17" i="2"/>
  <c r="G16" i="2"/>
  <c r="E16" i="2"/>
  <c r="G15" i="2"/>
  <c r="E15" i="2"/>
  <c r="G14" i="2"/>
  <c r="E14" i="2"/>
  <c r="G13" i="2"/>
  <c r="E13" i="2"/>
  <c r="G12" i="2"/>
  <c r="E12" i="2"/>
  <c r="G11" i="2"/>
  <c r="E11" i="2"/>
  <c r="G10" i="2"/>
  <c r="E10" i="2"/>
  <c r="G9" i="2"/>
  <c r="E9" i="2"/>
  <c r="G8" i="2"/>
  <c r="E8" i="2"/>
  <c r="G7" i="2"/>
  <c r="E7" i="2"/>
  <c r="G6" i="2"/>
  <c r="E6" i="2"/>
  <c r="G5" i="2"/>
  <c r="E4" i="3" s="1"/>
  <c r="E5" i="2"/>
  <c r="G4" i="2"/>
  <c r="E4" i="2"/>
  <c r="G3" i="2"/>
  <c r="E3" i="2"/>
  <c r="G2" i="2"/>
  <c r="E2" i="2"/>
  <c r="E11" i="3" l="1"/>
  <c r="D12" i="3"/>
  <c r="I8" i="3"/>
  <c r="D13" i="3"/>
  <c r="B17" i="3"/>
  <c r="E6" i="3"/>
  <c r="D6" i="3"/>
  <c r="E10" i="3"/>
  <c r="E5" i="3"/>
  <c r="I10" i="3"/>
  <c r="J7" i="3"/>
  <c r="I12" i="3"/>
  <c r="J6" i="3"/>
  <c r="I9" i="3"/>
  <c r="J4" i="3"/>
  <c r="I13" i="3"/>
  <c r="J5" i="3"/>
  <c r="B16" i="3"/>
  <c r="B5" i="4" s="1"/>
  <c r="B6" i="4" s="1"/>
  <c r="B8" i="4" s="1"/>
</calcChain>
</file>

<file path=xl/sharedStrings.xml><?xml version="1.0" encoding="utf-8"?>
<sst xmlns="http://schemas.openxmlformats.org/spreadsheetml/2006/main" count="45" uniqueCount="40">
  <si>
    <t>Myriad Finance – Debt Optimiser</t>
  </si>
  <si>
    <t>Use the tabs below. Start on “Debts &amp; Inputs”, then view “Results” and the “Consolidation Sandbox”.</t>
  </si>
  <si>
    <t>Quick Links</t>
  </si>
  <si>
    <t>→ Debts &amp; Inputs</t>
  </si>
  <si>
    <t>→ Results</t>
  </si>
  <si>
    <t>→ Consolidation Sandbox</t>
  </si>
  <si>
    <t>Tips</t>
  </si>
  <si>
    <t>• Fill in the white input cells only.</t>
  </si>
  <si>
    <t>• Grey cells are calculated automatically.</t>
  </si>
  <si>
    <t>• Enter APR as a yearly percentage (e.g., 19.99).</t>
  </si>
  <si>
    <t>Debt Name</t>
  </si>
  <si>
    <t>Balance ($)</t>
  </si>
  <si>
    <t>APR % (per year)</t>
  </si>
  <si>
    <t>Remaining Term (months)</t>
  </si>
  <si>
    <t>Monthly Rate</t>
  </si>
  <si>
    <t>Calc. Repayment ($/mo)</t>
  </si>
  <si>
    <t>Monthly Interest ‘Drag’ ($)</t>
  </si>
  <si>
    <t>Step</t>
  </si>
  <si>
    <t>APR %</t>
  </si>
  <si>
    <t>Avalanche (Highest APR first)</t>
  </si>
  <si>
    <t>Snowball (Smallest Balance first)</t>
  </si>
  <si>
    <t>Debt</t>
  </si>
  <si>
    <t>Balance</t>
  </si>
  <si>
    <t>Monthly Interest Drag</t>
  </si>
  <si>
    <t>Totals &amp; Quick Stats</t>
  </si>
  <si>
    <t>Total Balance</t>
  </si>
  <si>
    <t>Weighted Avg APR ( Average % Rate)</t>
  </si>
  <si>
    <t>Total Monthly Interest ‘Drag’</t>
  </si>
  <si>
    <t>Consolidation Sandbox</t>
  </si>
  <si>
    <t>Hypothetical New APR (p.a. %)</t>
  </si>
  <si>
    <t>One‑off Fees ($) Hypothetical</t>
  </si>
  <si>
    <t>Current Total Balance ($)</t>
  </si>
  <si>
    <t xml:space="preserve">Weighted Avg Current APR (p.a. %) </t>
  </si>
  <si>
    <t>Est. Annual Interest Now ($)</t>
  </si>
  <si>
    <t>Est. Annual Interest After ($)</t>
  </si>
  <si>
    <t>Est. Annual Interest Saving ($)</t>
  </si>
  <si>
    <t>• Input your debts in the Debts &amp; Inputs sheet (balances, APR(Annula Percentage Rate), remaining term, and min repayments if you know them).</t>
  </si>
  <si>
    <t>• The calculator auto-ranks by monthly ‘interest drag’ (highest ongoing interest first).</t>
  </si>
  <si>
    <t>• See two payoff orders: Avalanche (highest APR) and Snowball (smallest balance).</t>
  </si>
  <si>
    <t xml:space="preserve">• Use the Consolidation Sandbox to test a refinance/consolidation rate and fees — it estimates breakeven and annual interest savings.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</si>
</sst>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
  </numFmts>
  <fonts count="17" x14ac:knownFonts="1">
    <font>
      <sz val="11"/>
      <color theme="1"/>
      <name val="Calibri"/>
      <family val="2"/>
      <scheme val="minor"/>
    </font>
    <font>
      <b/>
      <sz val="12"/>
      <color rgb="FFFFFFFF"/>
      <name val="Calibri"/>
    </font>
    <font>
      <b/>
      <sz val="11"/>
      <color rgb="FF000000"/>
      <name val="Calibri"/>
    </font>
    <font>
      <sz val="11"/>
      <color rgb="FF000000"/>
      <name val="Calibri"/>
    </font>
    <font>
      <sz val="11"/>
      <color theme="1"/>
      <name val="Calibri"/>
      <family val="2"/>
      <scheme val="minor"/>
    </font>
    <font>
      <b/>
      <sz val="12"/>
      <color rgb="FFFFFFFF"/>
      <name val="Muli light"/>
    </font>
    <font>
      <sz val="11"/>
      <color theme="1"/>
      <name val="Muli light"/>
    </font>
    <font>
      <u/>
      <sz val="11"/>
      <color theme="10"/>
      <name val="Calibri"/>
      <family val="2"/>
      <scheme val="minor"/>
    </font>
    <font>
      <b/>
      <sz val="20"/>
      <color rgb="FFFFFFFF"/>
      <name val="Muli light"/>
    </font>
    <font>
      <sz val="11"/>
      <color rgb="FF1F2937"/>
      <name val="Muli light"/>
    </font>
    <font>
      <b/>
      <sz val="12"/>
      <color rgb="FF1F2937"/>
      <name val="Muli light"/>
    </font>
    <font>
      <u/>
      <sz val="11"/>
      <color theme="10"/>
      <name val="Muli light"/>
    </font>
    <font>
      <b/>
      <sz val="11"/>
      <color rgb="FFFFFFFF"/>
      <name val="Muli light"/>
    </font>
    <font>
      <i/>
      <sz val="11"/>
      <color rgb="FF1F2937"/>
      <name val="Muli light"/>
    </font>
    <font>
      <b/>
      <sz val="11"/>
      <color rgb="FF1F2937"/>
      <name val="Muli light"/>
    </font>
    <font>
      <b/>
      <sz val="16"/>
      <color rgb="FFFFFFFF"/>
      <name val="Muli light"/>
    </font>
    <font>
      <sz val="11"/>
      <color rgb="FF000000"/>
      <name val="Muli light"/>
    </font>
  </fonts>
  <fills count="14">
    <fill>
      <patternFill patternType="none"/>
    </fill>
    <fill>
      <patternFill patternType="gray125"/>
    </fill>
    <fill>
      <patternFill patternType="solid">
        <fgColor rgb="FF1F4E79"/>
      </patternFill>
    </fill>
    <fill>
      <patternFill patternType="solid">
        <fgColor rgb="FFDAE3F3"/>
      </patternFill>
    </fill>
    <fill>
      <patternFill patternType="solid">
        <fgColor theme="0"/>
        <bgColor indexed="64"/>
      </patternFill>
    </fill>
    <fill>
      <patternFill patternType="solid">
        <fgColor rgb="FFFFFF00"/>
        <bgColor indexed="64"/>
      </patternFill>
    </fill>
    <fill>
      <patternFill patternType="solid">
        <fgColor rgb="FF375475"/>
      </patternFill>
    </fill>
    <fill>
      <patternFill patternType="solid">
        <fgColor rgb="FFE9EEF2"/>
      </patternFill>
    </fill>
    <fill>
      <patternFill patternType="solid">
        <fgColor rgb="FFF6F8FA"/>
      </patternFill>
    </fill>
    <fill>
      <patternFill patternType="solid">
        <fgColor rgb="FFEEF2F6"/>
      </patternFill>
    </fill>
    <fill>
      <patternFill patternType="solid">
        <fgColor rgb="FFFFFFFF"/>
      </patternFill>
    </fill>
    <fill>
      <patternFill patternType="solid">
        <fgColor rgb="FF2C445B"/>
      </patternFill>
    </fill>
    <fill>
      <patternFill patternType="solid">
        <fgColor theme="4" tint="0.79998168889431442"/>
        <bgColor indexed="64"/>
      </patternFill>
    </fill>
    <fill>
      <patternFill patternType="solid">
        <fgColor theme="2" tint="-9.9978637043366805E-2"/>
        <bgColor indexed="64"/>
      </patternFill>
    </fill>
  </fills>
  <borders count="7">
    <border>
      <left/>
      <right/>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rgb="FFD0D7DE"/>
      </left>
      <right style="thin">
        <color rgb="FFD0D7DE"/>
      </right>
      <top style="thin">
        <color rgb="FFD0D7DE"/>
      </top>
      <bottom style="thin">
        <color rgb="FFD0D7DE"/>
      </bottom>
      <diagonal/>
    </border>
    <border>
      <left/>
      <right style="thin">
        <color indexed="64"/>
      </right>
      <top/>
      <bottom/>
      <diagonal/>
    </border>
  </borders>
  <cellStyleXfs count="7">
    <xf numFmtId="0" fontId="0" fillId="0" borderId="2"/>
    <xf numFmtId="0" fontId="1" fillId="2" borderId="1">
      <alignment horizontal="center" vertical="center"/>
    </xf>
    <xf numFmtId="0" fontId="2" fillId="3" borderId="2">
      <alignment horizontal="left" vertical="center"/>
    </xf>
    <xf numFmtId="0" fontId="3" fillId="0" borderId="2"/>
    <xf numFmtId="44" fontId="4" fillId="0" borderId="2"/>
    <xf numFmtId="9" fontId="4" fillId="0" borderId="2"/>
    <xf numFmtId="0" fontId="7" fillId="0" borderId="2" applyNumberFormat="0" applyFill="0" applyBorder="0" applyAlignment="0" applyProtection="0"/>
  </cellStyleXfs>
  <cellXfs count="54">
    <xf numFmtId="0" fontId="0" fillId="0" borderId="0" xfId="0" applyBorder="1"/>
    <xf numFmtId="0" fontId="6" fillId="0" borderId="3" xfId="0" applyFont="1" applyBorder="1"/>
    <xf numFmtId="44" fontId="6" fillId="0" borderId="3" xfId="4" applyFont="1" applyBorder="1"/>
    <xf numFmtId="0" fontId="6" fillId="0" borderId="4" xfId="0" applyFont="1" applyBorder="1"/>
    <xf numFmtId="44" fontId="6" fillId="0" borderId="4" xfId="4" applyFont="1" applyBorder="1"/>
    <xf numFmtId="10" fontId="6" fillId="0" borderId="3" xfId="5" applyNumberFormat="1" applyFont="1" applyBorder="1"/>
    <xf numFmtId="0" fontId="8" fillId="6" borderId="4" xfId="0" applyFont="1" applyFill="1" applyBorder="1" applyAlignment="1">
      <alignment horizontal="center" vertical="center"/>
    </xf>
    <xf numFmtId="0" fontId="6" fillId="0" borderId="0" xfId="0" applyFont="1" applyBorder="1"/>
    <xf numFmtId="0" fontId="9" fillId="4" borderId="4" xfId="0" applyFont="1" applyFill="1" applyBorder="1" applyAlignment="1">
      <alignment horizontal="left" vertical="top" wrapText="1"/>
    </xf>
    <xf numFmtId="0" fontId="9" fillId="4" borderId="4" xfId="2" applyFont="1" applyFill="1" applyBorder="1" applyAlignment="1">
      <alignment horizontal="left" vertical="top" wrapText="1"/>
    </xf>
    <xf numFmtId="0" fontId="10" fillId="4" borderId="4" xfId="0" applyFont="1" applyFill="1" applyBorder="1" applyAlignment="1">
      <alignment horizontal="left" vertical="top" wrapText="1"/>
    </xf>
    <xf numFmtId="0" fontId="11" fillId="7" borderId="4" xfId="6" applyFont="1" applyFill="1" applyBorder="1" applyAlignment="1">
      <alignment horizontal="left" vertical="top" wrapText="1"/>
    </xf>
    <xf numFmtId="0" fontId="6" fillId="4" borderId="4" xfId="0" applyFont="1" applyFill="1" applyBorder="1" applyAlignment="1">
      <alignment vertical="center"/>
    </xf>
    <xf numFmtId="0" fontId="12" fillId="6" borderId="5" xfId="1" applyFont="1" applyFill="1" applyBorder="1" applyAlignment="1">
      <alignment horizontal="center" vertical="center" wrapText="1"/>
    </xf>
    <xf numFmtId="44" fontId="12" fillId="6" borderId="5" xfId="4" applyFont="1" applyFill="1" applyBorder="1" applyAlignment="1">
      <alignment horizontal="center" vertical="center" wrapText="1"/>
    </xf>
    <xf numFmtId="10" fontId="12" fillId="6" borderId="5" xfId="5" applyNumberFormat="1" applyFont="1" applyFill="1" applyBorder="1" applyAlignment="1">
      <alignment horizontal="center" vertical="center" wrapText="1"/>
    </xf>
    <xf numFmtId="0" fontId="9" fillId="8" borderId="5" xfId="0" applyFont="1" applyFill="1" applyBorder="1" applyAlignment="1">
      <alignment vertical="center" wrapText="1"/>
    </xf>
    <xf numFmtId="164" fontId="9" fillId="8" borderId="5" xfId="4" applyNumberFormat="1" applyFont="1" applyFill="1" applyBorder="1" applyAlignment="1">
      <alignment vertical="center" wrapText="1"/>
    </xf>
    <xf numFmtId="2" fontId="9" fillId="8" borderId="5" xfId="0" applyNumberFormat="1" applyFont="1" applyFill="1" applyBorder="1" applyAlignment="1">
      <alignment vertical="center" wrapText="1"/>
    </xf>
    <xf numFmtId="1" fontId="9" fillId="8" borderId="5" xfId="0" applyNumberFormat="1" applyFont="1" applyFill="1" applyBorder="1" applyAlignment="1">
      <alignment vertical="center" wrapText="1"/>
    </xf>
    <xf numFmtId="10" fontId="13" fillId="9" borderId="5" xfId="5" applyNumberFormat="1" applyFont="1" applyFill="1" applyBorder="1" applyAlignment="1">
      <alignment vertical="center" wrapText="1"/>
    </xf>
    <xf numFmtId="164" fontId="13" fillId="9" borderId="5" xfId="4" applyNumberFormat="1" applyFont="1" applyFill="1" applyBorder="1" applyAlignment="1">
      <alignment vertical="center" wrapText="1"/>
    </xf>
    <xf numFmtId="0" fontId="9" fillId="10" borderId="5" xfId="0" applyFont="1" applyFill="1" applyBorder="1" applyAlignment="1">
      <alignment vertical="center" wrapText="1"/>
    </xf>
    <xf numFmtId="164" fontId="9" fillId="10" borderId="5" xfId="4" applyNumberFormat="1" applyFont="1" applyFill="1" applyBorder="1" applyAlignment="1">
      <alignment vertical="center" wrapText="1"/>
    </xf>
    <xf numFmtId="2" fontId="9" fillId="10" borderId="5" xfId="0" applyNumberFormat="1" applyFont="1" applyFill="1" applyBorder="1" applyAlignment="1">
      <alignment vertical="center" wrapText="1"/>
    </xf>
    <xf numFmtId="1" fontId="9" fillId="10" borderId="5" xfId="0" applyNumberFormat="1" applyFont="1" applyFill="1" applyBorder="1" applyAlignment="1">
      <alignment vertical="center" wrapText="1"/>
    </xf>
    <xf numFmtId="0" fontId="14" fillId="7" borderId="4" xfId="2" applyFont="1" applyFill="1" applyBorder="1" applyAlignment="1">
      <alignment horizontal="center" vertical="center" wrapText="1"/>
    </xf>
    <xf numFmtId="44" fontId="14" fillId="7" borderId="4" xfId="4" applyFont="1" applyFill="1" applyBorder="1" applyAlignment="1">
      <alignment horizontal="center" vertical="center" wrapText="1"/>
    </xf>
    <xf numFmtId="0" fontId="9" fillId="0" borderId="4" xfId="0" applyFont="1" applyBorder="1" applyAlignment="1">
      <alignment vertical="center" wrapText="1"/>
    </xf>
    <xf numFmtId="2" fontId="9" fillId="0" borderId="4" xfId="0" applyNumberFormat="1" applyFont="1" applyBorder="1" applyAlignment="1">
      <alignment vertical="center" wrapText="1"/>
    </xf>
    <xf numFmtId="164" fontId="9" fillId="0" borderId="4" xfId="4" applyNumberFormat="1" applyFont="1" applyBorder="1" applyAlignment="1" applyProtection="1">
      <alignment vertical="center" wrapText="1"/>
      <protection hidden="1"/>
    </xf>
    <xf numFmtId="164" fontId="9" fillId="0" borderId="4" xfId="4" applyNumberFormat="1" applyFont="1" applyBorder="1" applyAlignment="1">
      <alignment vertical="center" wrapText="1"/>
    </xf>
    <xf numFmtId="0" fontId="9" fillId="3" borderId="4" xfId="2" applyFont="1" applyBorder="1" applyAlignment="1">
      <alignment vertical="center" wrapText="1"/>
    </xf>
    <xf numFmtId="164" fontId="9" fillId="0" borderId="4" xfId="0" applyNumberFormat="1" applyFont="1" applyBorder="1" applyAlignment="1">
      <alignment vertical="center" wrapText="1"/>
    </xf>
    <xf numFmtId="44" fontId="9" fillId="0" borderId="4" xfId="4" applyFont="1" applyBorder="1" applyAlignment="1">
      <alignment vertical="center" wrapText="1"/>
    </xf>
    <xf numFmtId="0" fontId="9" fillId="5" borderId="4" xfId="0" applyFont="1" applyFill="1" applyBorder="1" applyAlignment="1">
      <alignment vertical="center" wrapText="1"/>
    </xf>
    <xf numFmtId="2" fontId="9" fillId="5" borderId="4" xfId="5" applyNumberFormat="1" applyFont="1" applyFill="1" applyBorder="1" applyAlignment="1">
      <alignment vertical="center" wrapText="1"/>
    </xf>
    <xf numFmtId="0" fontId="14" fillId="12" borderId="4" xfId="0" applyFont="1" applyFill="1" applyBorder="1" applyAlignment="1">
      <alignment vertical="center" wrapText="1"/>
    </xf>
    <xf numFmtId="164" fontId="9" fillId="13" borderId="4" xfId="4" applyNumberFormat="1" applyFont="1" applyFill="1" applyBorder="1" applyAlignment="1">
      <alignment vertical="center" wrapText="1"/>
    </xf>
    <xf numFmtId="2" fontId="9" fillId="13" borderId="4" xfId="0" applyNumberFormat="1" applyFont="1" applyFill="1" applyBorder="1" applyAlignment="1">
      <alignment vertical="center" wrapText="1"/>
    </xf>
    <xf numFmtId="0" fontId="9" fillId="12" borderId="4" xfId="0" applyFont="1" applyFill="1" applyBorder="1" applyAlignment="1">
      <alignment vertical="center" wrapText="1"/>
    </xf>
    <xf numFmtId="0" fontId="14" fillId="5" borderId="4" xfId="0" applyFont="1" applyFill="1" applyBorder="1" applyAlignment="1">
      <alignment vertical="center" wrapText="1"/>
    </xf>
    <xf numFmtId="44" fontId="14" fillId="5" borderId="4" xfId="4" applyFont="1" applyFill="1" applyBorder="1" applyAlignment="1">
      <alignment vertical="center" wrapText="1"/>
    </xf>
    <xf numFmtId="44" fontId="6" fillId="13" borderId="2" xfId="4" applyFont="1" applyFill="1"/>
    <xf numFmtId="164" fontId="14" fillId="13" borderId="4" xfId="4" applyNumberFormat="1" applyFont="1" applyFill="1" applyBorder="1" applyAlignment="1">
      <alignment horizontal="right" vertical="center"/>
    </xf>
    <xf numFmtId="2" fontId="14" fillId="13" borderId="4" xfId="0" applyNumberFormat="1" applyFont="1" applyFill="1" applyBorder="1" applyAlignment="1">
      <alignment horizontal="right" vertical="center"/>
    </xf>
    <xf numFmtId="0" fontId="6" fillId="0" borderId="2" xfId="0" applyFont="1"/>
    <xf numFmtId="0" fontId="6" fillId="4" borderId="6" xfId="0" applyFont="1" applyFill="1" applyBorder="1" applyAlignment="1">
      <alignment vertical="center"/>
    </xf>
    <xf numFmtId="0" fontId="6" fillId="0" borderId="6" xfId="0" applyFont="1" applyBorder="1"/>
    <xf numFmtId="0" fontId="16" fillId="0" borderId="4" xfId="0" applyFont="1" applyBorder="1"/>
    <xf numFmtId="0" fontId="5" fillId="11" borderId="4" xfId="2" applyFont="1" applyFill="1" applyBorder="1" applyAlignment="1">
      <alignment horizontal="center" vertical="center"/>
    </xf>
    <xf numFmtId="0" fontId="6" fillId="0" borderId="4" xfId="0" applyFont="1" applyBorder="1"/>
    <xf numFmtId="0" fontId="15" fillId="6" borderId="4" xfId="0" applyFont="1" applyFill="1" applyBorder="1" applyAlignment="1">
      <alignment horizontal="center" vertical="center"/>
    </xf>
    <xf numFmtId="0" fontId="6" fillId="0" borderId="4" xfId="0" applyFont="1" applyBorder="1" applyAlignment="1">
      <alignment horizontal="center"/>
    </xf>
  </cellXfs>
  <cellStyles count="7">
    <cellStyle name="Currency" xfId="4" builtinId="4"/>
    <cellStyle name="header" xfId="1" xr:uid="{00000000-0005-0000-0000-000001000000}"/>
    <cellStyle name="Hyperlink" xfId="6" builtinId="8"/>
    <cellStyle name="Normal" xfId="0" builtinId="0"/>
    <cellStyle name="normal 2" xfId="3" xr:uid="{00000000-0005-0000-0000-000003000000}"/>
    <cellStyle name="Percent" xfId="5" builtinId="5"/>
    <cellStyle name="subheader" xfId="2" xr:uid="{00000000-0005-0000-0000-000002000000}"/>
  </cellStyles>
  <dxfs count="14">
    <dxf>
      <fill>
        <patternFill patternType="solid">
          <fgColor rgb="FFFFF2CC"/>
        </patternFill>
      </fill>
    </dxf>
    <dxf>
      <fill>
        <patternFill patternType="solid">
          <fgColor rgb="FFFFF2CC"/>
        </patternFill>
      </fill>
    </dxf>
    <dxf>
      <fill>
        <patternFill patternType="solid">
          <fgColor rgb="FFFFF2CC"/>
        </patternFill>
      </fill>
    </dxf>
    <dxf>
      <fill>
        <patternFill patternType="solid">
          <fgColor rgb="FFFFF2CC"/>
        </patternFill>
      </fill>
    </dxf>
    <dxf>
      <font>
        <strike val="0"/>
        <outline val="0"/>
        <shadow val="0"/>
        <u val="none"/>
        <vertAlign val="baseline"/>
        <sz val="11"/>
        <name val="Muli light"/>
        <scheme val="none"/>
      </font>
      <border outline="0">
        <left style="thin">
          <color rgb="FFD0D7DE"/>
        </left>
      </border>
    </dxf>
    <dxf>
      <font>
        <strike val="0"/>
        <outline val="0"/>
        <shadow val="0"/>
        <u val="none"/>
        <vertAlign val="baseline"/>
        <sz val="11"/>
        <name val="Muli light"/>
        <scheme val="none"/>
      </font>
    </dxf>
    <dxf>
      <font>
        <strike val="0"/>
        <outline val="0"/>
        <shadow val="0"/>
        <u val="none"/>
        <vertAlign val="baseline"/>
        <sz val="11"/>
        <name val="Muli light"/>
        <scheme val="none"/>
      </font>
      <numFmt numFmtId="14" formatCode="0.00%"/>
    </dxf>
    <dxf>
      <font>
        <strike val="0"/>
        <outline val="0"/>
        <shadow val="0"/>
        <u val="none"/>
        <vertAlign val="baseline"/>
        <sz val="11"/>
        <name val="Muli light"/>
        <scheme val="none"/>
      </font>
    </dxf>
    <dxf>
      <font>
        <strike val="0"/>
        <outline val="0"/>
        <shadow val="0"/>
        <u val="none"/>
        <vertAlign val="baseline"/>
        <sz val="11"/>
        <name val="Muli light"/>
        <scheme val="none"/>
      </font>
    </dxf>
    <dxf>
      <font>
        <strike val="0"/>
        <outline val="0"/>
        <shadow val="0"/>
        <u val="none"/>
        <vertAlign val="baseline"/>
        <sz val="11"/>
        <name val="Muli light"/>
        <scheme val="none"/>
      </font>
    </dxf>
    <dxf>
      <font>
        <strike val="0"/>
        <outline val="0"/>
        <shadow val="0"/>
        <u val="none"/>
        <vertAlign val="baseline"/>
        <sz val="11"/>
        <name val="Muli light"/>
        <scheme val="none"/>
      </font>
    </dxf>
    <dxf>
      <font>
        <strike val="0"/>
        <outline val="0"/>
        <shadow val="0"/>
        <u val="none"/>
        <vertAlign val="baseline"/>
        <sz val="11"/>
        <name val="Muli light"/>
        <scheme val="none"/>
      </font>
    </dxf>
    <dxf>
      <font>
        <strike val="0"/>
        <outline val="0"/>
        <shadow val="0"/>
        <u val="none"/>
        <vertAlign val="baseline"/>
        <sz val="11"/>
        <name val="Muli light"/>
        <scheme val="none"/>
      </font>
    </dxf>
    <dxf>
      <font>
        <strike val="0"/>
        <outline val="0"/>
        <shadow val="0"/>
        <u val="none"/>
        <vertAlign val="baseline"/>
        <sz val="11"/>
        <name val="Muli light"/>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rot="0" spcFirstLastPara="1" vertOverflow="ellipsis" vert="horz" wrap="square" anchor="ctr" anchorCtr="1"/>
          <a:lstStyle/>
          <a:p>
            <a:pPr>
              <a:defRPr sz="1600" b="1" i="0" strike="noStrike" kern="1200" spc="100" baseline="0">
                <a:solidFill>
                  <a:schemeClr val="lt1">
                    <a:lumMod val="95000"/>
                  </a:schemeClr>
                </a:solidFill>
                <a:latin typeface="+mn-lt"/>
                <a:ea typeface="+mn-ea"/>
                <a:cs typeface="+mn-cs"/>
              </a:defRPr>
            </a:pPr>
            <a:r>
              <a:rPr lang="en-AU"/>
              <a:t>Monthly Interest Drag — Top Debts</a:t>
            </a:r>
          </a:p>
        </c:rich>
      </c:tx>
      <c:overlay val="0"/>
      <c:spPr>
        <a:noFill/>
        <a:ln>
          <a:noFill/>
          <a:prstDash val="solid"/>
        </a:ln>
      </c:spPr>
    </c:title>
    <c:autoTitleDeleted val="0"/>
    <c:plotArea>
      <c:layout/>
      <c:barChart>
        <c:barDir val="col"/>
        <c:grouping val="clustered"/>
        <c:varyColors val="0"/>
        <c:ser>
          <c:idx val="0"/>
          <c:order val="0"/>
          <c:tx>
            <c:strRef>
              <c:f>'Debts &amp; Inputs'!$A$2</c:f>
              <c:strCache>
                <c:ptCount val="1"/>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Inputs'!$G$2</c:f>
              <c:numCache>
                <c:formatCode>\$#,##0.00</c:formatCode>
                <c:ptCount val="1"/>
                <c:pt idx="0">
                  <c:v>0</c:v>
                </c:pt>
              </c:numCache>
            </c:numRef>
          </c:val>
          <c:extLst>
            <c:ext xmlns:c16="http://schemas.microsoft.com/office/drawing/2014/chart" uri="{C3380CC4-5D6E-409C-BE32-E72D297353CC}">
              <c16:uniqueId val="{00000000-FBE7-474C-9D8A-752966EB605F}"/>
            </c:ext>
          </c:extLst>
        </c:ser>
        <c:ser>
          <c:idx val="1"/>
          <c:order val="1"/>
          <c:tx>
            <c:strRef>
              <c:f>'Debts &amp; Inputs'!$A$3</c:f>
              <c:strCache>
                <c:ptCount val="1"/>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Inputs'!$G$3</c:f>
              <c:numCache>
                <c:formatCode>\$#,##0.00</c:formatCode>
                <c:ptCount val="1"/>
                <c:pt idx="0">
                  <c:v>0</c:v>
                </c:pt>
              </c:numCache>
            </c:numRef>
          </c:val>
          <c:extLst>
            <c:ext xmlns:c16="http://schemas.microsoft.com/office/drawing/2014/chart" uri="{C3380CC4-5D6E-409C-BE32-E72D297353CC}">
              <c16:uniqueId val="{00000001-FBE7-474C-9D8A-752966EB605F}"/>
            </c:ext>
          </c:extLst>
        </c:ser>
        <c:ser>
          <c:idx val="2"/>
          <c:order val="2"/>
          <c:tx>
            <c:strRef>
              <c:f>'Debts &amp; Inputs'!$A$4</c:f>
              <c:strCache>
                <c:ptCount val="1"/>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Inputs'!$G$4</c:f>
              <c:numCache>
                <c:formatCode>\$#,##0.00</c:formatCode>
                <c:ptCount val="1"/>
                <c:pt idx="0">
                  <c:v>0</c:v>
                </c:pt>
              </c:numCache>
            </c:numRef>
          </c:val>
          <c:extLst>
            <c:ext xmlns:c16="http://schemas.microsoft.com/office/drawing/2014/chart" uri="{C3380CC4-5D6E-409C-BE32-E72D297353CC}">
              <c16:uniqueId val="{00000002-FBE7-474C-9D8A-752966EB605F}"/>
            </c:ext>
          </c:extLst>
        </c:ser>
        <c:ser>
          <c:idx val="3"/>
          <c:order val="3"/>
          <c:tx>
            <c:strRef>
              <c:f>'Debts &amp; Inputs'!$A$5</c:f>
              <c:strCache>
                <c:ptCount val="1"/>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Inputs'!$G$5</c:f>
              <c:numCache>
                <c:formatCode>\$#,##0.00</c:formatCode>
                <c:ptCount val="1"/>
                <c:pt idx="0">
                  <c:v>0</c:v>
                </c:pt>
              </c:numCache>
            </c:numRef>
          </c:val>
          <c:extLst>
            <c:ext xmlns:c16="http://schemas.microsoft.com/office/drawing/2014/chart" uri="{C3380CC4-5D6E-409C-BE32-E72D297353CC}">
              <c16:uniqueId val="{00000003-FBE7-474C-9D8A-752966EB605F}"/>
            </c:ext>
          </c:extLst>
        </c:ser>
        <c:ser>
          <c:idx val="4"/>
          <c:order val="4"/>
          <c:tx>
            <c:strRef>
              <c:f>'Debts &amp; Inputs'!$A$6</c:f>
              <c:strCache>
                <c:ptCount val="1"/>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Inputs'!$G$6</c:f>
              <c:numCache>
                <c:formatCode>\$#,##0.00</c:formatCode>
                <c:ptCount val="1"/>
                <c:pt idx="0">
                  <c:v>0</c:v>
                </c:pt>
              </c:numCache>
            </c:numRef>
          </c:val>
          <c:extLst>
            <c:ext xmlns:c16="http://schemas.microsoft.com/office/drawing/2014/chart" uri="{C3380CC4-5D6E-409C-BE32-E72D297353CC}">
              <c16:uniqueId val="{00000004-FBE7-474C-9D8A-752966EB605F}"/>
            </c:ext>
          </c:extLst>
        </c:ser>
        <c:ser>
          <c:idx val="5"/>
          <c:order val="5"/>
          <c:tx>
            <c:strRef>
              <c:f>'Debts &amp; Inputs'!$A$7</c:f>
              <c:strCache>
                <c:ptCount val="1"/>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Inputs'!$G$7</c:f>
              <c:numCache>
                <c:formatCode>\$#,##0.00</c:formatCode>
                <c:ptCount val="1"/>
                <c:pt idx="0">
                  <c:v>0</c:v>
                </c:pt>
              </c:numCache>
            </c:numRef>
          </c:val>
          <c:extLst>
            <c:ext xmlns:c16="http://schemas.microsoft.com/office/drawing/2014/chart" uri="{C3380CC4-5D6E-409C-BE32-E72D297353CC}">
              <c16:uniqueId val="{00000005-FBE7-474C-9D8A-752966EB605F}"/>
            </c:ext>
          </c:extLst>
        </c:ser>
        <c:ser>
          <c:idx val="6"/>
          <c:order val="6"/>
          <c:tx>
            <c:strRef>
              <c:f>'Debts &amp; Inputs'!$A$8</c:f>
              <c:strCache>
                <c:ptCount val="1"/>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Inputs'!$G$8</c:f>
              <c:numCache>
                <c:formatCode>\$#,##0.00</c:formatCode>
                <c:ptCount val="1"/>
                <c:pt idx="0">
                  <c:v>0</c:v>
                </c:pt>
              </c:numCache>
            </c:numRef>
          </c:val>
          <c:extLst>
            <c:ext xmlns:c16="http://schemas.microsoft.com/office/drawing/2014/chart" uri="{C3380CC4-5D6E-409C-BE32-E72D297353CC}">
              <c16:uniqueId val="{00000006-FBE7-474C-9D8A-752966EB605F}"/>
            </c:ext>
          </c:extLst>
        </c:ser>
        <c:ser>
          <c:idx val="7"/>
          <c:order val="7"/>
          <c:tx>
            <c:strRef>
              <c:f>'Debts &amp; Inputs'!$A$9</c:f>
              <c:strCache>
                <c:ptCount val="1"/>
              </c:strCache>
            </c:strRef>
          </c:tx>
          <c:spPr>
            <a:gradFill rotWithShape="1">
              <a:gsLst>
                <a:gs pos="0">
                  <a:schemeClr val="accent2">
                    <a:shade val="51000"/>
                    <a:satMod val="130000"/>
                    <a:lumMod val="60000"/>
                  </a:schemeClr>
                </a:gs>
                <a:gs pos="80000">
                  <a:schemeClr val="accent2">
                    <a:shade val="93000"/>
                    <a:satMod val="130000"/>
                    <a:lumMod val="60000"/>
                  </a:schemeClr>
                </a:gs>
                <a:gs pos="100000">
                  <a:schemeClr val="accent2">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Inputs'!$G$9</c:f>
              <c:numCache>
                <c:formatCode>\$#,##0.00</c:formatCode>
                <c:ptCount val="1"/>
                <c:pt idx="0">
                  <c:v>0</c:v>
                </c:pt>
              </c:numCache>
            </c:numRef>
          </c:val>
          <c:extLst>
            <c:ext xmlns:c16="http://schemas.microsoft.com/office/drawing/2014/chart" uri="{C3380CC4-5D6E-409C-BE32-E72D297353CC}">
              <c16:uniqueId val="{00000007-FBE7-474C-9D8A-752966EB605F}"/>
            </c:ext>
          </c:extLst>
        </c:ser>
        <c:ser>
          <c:idx val="8"/>
          <c:order val="8"/>
          <c:tx>
            <c:strRef>
              <c:f>'Debts &amp; Inputs'!$A$10</c:f>
              <c:strCache>
                <c:ptCount val="1"/>
              </c:strCache>
            </c:strRef>
          </c:tx>
          <c:spPr>
            <a:gradFill rotWithShape="1">
              <a:gsLst>
                <a:gs pos="0">
                  <a:schemeClr val="accent3">
                    <a:shade val="51000"/>
                    <a:satMod val="130000"/>
                    <a:lumMod val="60000"/>
                  </a:schemeClr>
                </a:gs>
                <a:gs pos="80000">
                  <a:schemeClr val="accent3">
                    <a:shade val="93000"/>
                    <a:satMod val="130000"/>
                    <a:lumMod val="60000"/>
                  </a:schemeClr>
                </a:gs>
                <a:gs pos="100000">
                  <a:schemeClr val="accent3">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Inputs'!$G$10</c:f>
              <c:numCache>
                <c:formatCode>\$#,##0.00</c:formatCode>
                <c:ptCount val="1"/>
                <c:pt idx="0">
                  <c:v>0</c:v>
                </c:pt>
              </c:numCache>
            </c:numRef>
          </c:val>
          <c:extLst>
            <c:ext xmlns:c16="http://schemas.microsoft.com/office/drawing/2014/chart" uri="{C3380CC4-5D6E-409C-BE32-E72D297353CC}">
              <c16:uniqueId val="{00000008-FBE7-474C-9D8A-752966EB605F}"/>
            </c:ext>
          </c:extLst>
        </c:ser>
        <c:ser>
          <c:idx val="9"/>
          <c:order val="9"/>
          <c:tx>
            <c:strRef>
              <c:f>'Debts &amp; Inputs'!$A$11</c:f>
              <c:strCache>
                <c:ptCount val="1"/>
              </c:strCache>
            </c:strRef>
          </c:tx>
          <c:spPr>
            <a:gradFill rotWithShape="1">
              <a:gsLst>
                <a:gs pos="0">
                  <a:schemeClr val="accent4">
                    <a:shade val="51000"/>
                    <a:satMod val="130000"/>
                    <a:lumMod val="60000"/>
                  </a:schemeClr>
                </a:gs>
                <a:gs pos="80000">
                  <a:schemeClr val="accent4">
                    <a:shade val="93000"/>
                    <a:satMod val="130000"/>
                    <a:lumMod val="60000"/>
                  </a:schemeClr>
                </a:gs>
                <a:gs pos="100000">
                  <a:schemeClr val="accent4">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Inputs'!$G$11</c:f>
              <c:numCache>
                <c:formatCode>\$#,##0.00</c:formatCode>
                <c:ptCount val="1"/>
                <c:pt idx="0">
                  <c:v>0</c:v>
                </c:pt>
              </c:numCache>
            </c:numRef>
          </c:val>
          <c:extLst>
            <c:ext xmlns:c16="http://schemas.microsoft.com/office/drawing/2014/chart" uri="{C3380CC4-5D6E-409C-BE32-E72D297353CC}">
              <c16:uniqueId val="{00000009-FBE7-474C-9D8A-752966EB605F}"/>
            </c:ext>
          </c:extLst>
        </c:ser>
        <c:ser>
          <c:idx val="10"/>
          <c:order val="10"/>
          <c:tx>
            <c:strRef>
              <c:f>'Debts &amp; Inputs'!$A$12</c:f>
              <c:strCache>
                <c:ptCount val="1"/>
              </c:strCache>
            </c:strRef>
          </c:tx>
          <c:spPr>
            <a:gradFill rotWithShape="1">
              <a:gsLst>
                <a:gs pos="0">
                  <a:schemeClr val="accent5">
                    <a:shade val="51000"/>
                    <a:satMod val="130000"/>
                    <a:lumMod val="60000"/>
                  </a:schemeClr>
                </a:gs>
                <a:gs pos="80000">
                  <a:schemeClr val="accent5">
                    <a:shade val="93000"/>
                    <a:satMod val="130000"/>
                    <a:lumMod val="60000"/>
                  </a:schemeClr>
                </a:gs>
                <a:gs pos="100000">
                  <a:schemeClr val="accent5">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Inputs'!$G$12</c:f>
              <c:numCache>
                <c:formatCode>\$#,##0.00</c:formatCode>
                <c:ptCount val="1"/>
                <c:pt idx="0">
                  <c:v>0</c:v>
                </c:pt>
              </c:numCache>
            </c:numRef>
          </c:val>
          <c:extLst>
            <c:ext xmlns:c16="http://schemas.microsoft.com/office/drawing/2014/chart" uri="{C3380CC4-5D6E-409C-BE32-E72D297353CC}">
              <c16:uniqueId val="{0000000A-FBE7-474C-9D8A-752966EB605F}"/>
            </c:ext>
          </c:extLst>
        </c:ser>
        <c:ser>
          <c:idx val="11"/>
          <c:order val="11"/>
          <c:tx>
            <c:strRef>
              <c:f>'Debts &amp; Inputs'!$A$13</c:f>
              <c:strCache>
                <c:ptCount val="1"/>
              </c:strCache>
            </c:strRef>
          </c:tx>
          <c:spPr>
            <a:gradFill rotWithShape="1">
              <a:gsLst>
                <a:gs pos="0">
                  <a:schemeClr val="accent6">
                    <a:shade val="51000"/>
                    <a:satMod val="130000"/>
                    <a:lumMod val="60000"/>
                  </a:schemeClr>
                </a:gs>
                <a:gs pos="80000">
                  <a:schemeClr val="accent6">
                    <a:shade val="93000"/>
                    <a:satMod val="130000"/>
                    <a:lumMod val="60000"/>
                  </a:schemeClr>
                </a:gs>
                <a:gs pos="100000">
                  <a:schemeClr val="accent6">
                    <a:shade val="94000"/>
                    <a:satMod val="135000"/>
                    <a:lumMod val="6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Inputs'!$G$13</c:f>
              <c:numCache>
                <c:formatCode>\$#,##0.00</c:formatCode>
                <c:ptCount val="1"/>
                <c:pt idx="0">
                  <c:v>0</c:v>
                </c:pt>
              </c:numCache>
            </c:numRef>
          </c:val>
          <c:extLst>
            <c:ext xmlns:c16="http://schemas.microsoft.com/office/drawing/2014/chart" uri="{C3380CC4-5D6E-409C-BE32-E72D297353CC}">
              <c16:uniqueId val="{0000000B-FBE7-474C-9D8A-752966EB605F}"/>
            </c:ext>
          </c:extLst>
        </c:ser>
        <c:ser>
          <c:idx val="12"/>
          <c:order val="12"/>
          <c:tx>
            <c:strRef>
              <c:f>'Debts &amp; Inputs'!$A$14</c:f>
              <c:strCache>
                <c:ptCount val="1"/>
              </c:strCache>
            </c:strRef>
          </c:tx>
          <c:spPr>
            <a:gradFill rotWithShape="1">
              <a:gsLst>
                <a:gs pos="0">
                  <a:schemeClr val="accent1">
                    <a:shade val="51000"/>
                    <a:satMod val="130000"/>
                    <a:lumMod val="80000"/>
                    <a:lumOff val="20000"/>
                  </a:schemeClr>
                </a:gs>
                <a:gs pos="80000">
                  <a:schemeClr val="accent1">
                    <a:shade val="93000"/>
                    <a:satMod val="130000"/>
                    <a:lumMod val="80000"/>
                    <a:lumOff val="20000"/>
                  </a:schemeClr>
                </a:gs>
                <a:gs pos="100000">
                  <a:schemeClr val="accent1">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Inputs'!$G$14</c:f>
              <c:numCache>
                <c:formatCode>\$#,##0.00</c:formatCode>
                <c:ptCount val="1"/>
                <c:pt idx="0">
                  <c:v>0</c:v>
                </c:pt>
              </c:numCache>
            </c:numRef>
          </c:val>
          <c:extLst>
            <c:ext xmlns:c16="http://schemas.microsoft.com/office/drawing/2014/chart" uri="{C3380CC4-5D6E-409C-BE32-E72D297353CC}">
              <c16:uniqueId val="{0000000C-FBE7-474C-9D8A-752966EB605F}"/>
            </c:ext>
          </c:extLst>
        </c:ser>
        <c:ser>
          <c:idx val="13"/>
          <c:order val="13"/>
          <c:tx>
            <c:strRef>
              <c:f>'Debts &amp; Inputs'!$A$15</c:f>
              <c:strCache>
                <c:ptCount val="1"/>
              </c:strCache>
            </c:strRef>
          </c:tx>
          <c:spPr>
            <a:gradFill rotWithShape="1">
              <a:gsLst>
                <a:gs pos="0">
                  <a:schemeClr val="accent2">
                    <a:shade val="51000"/>
                    <a:satMod val="130000"/>
                    <a:lumMod val="80000"/>
                    <a:lumOff val="20000"/>
                  </a:schemeClr>
                </a:gs>
                <a:gs pos="80000">
                  <a:schemeClr val="accent2">
                    <a:shade val="93000"/>
                    <a:satMod val="130000"/>
                    <a:lumMod val="80000"/>
                    <a:lumOff val="20000"/>
                  </a:schemeClr>
                </a:gs>
                <a:gs pos="100000">
                  <a:schemeClr val="accent2">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Inputs'!$G$15</c:f>
              <c:numCache>
                <c:formatCode>\$#,##0.00</c:formatCode>
                <c:ptCount val="1"/>
                <c:pt idx="0">
                  <c:v>0</c:v>
                </c:pt>
              </c:numCache>
            </c:numRef>
          </c:val>
          <c:extLst>
            <c:ext xmlns:c16="http://schemas.microsoft.com/office/drawing/2014/chart" uri="{C3380CC4-5D6E-409C-BE32-E72D297353CC}">
              <c16:uniqueId val="{0000000D-FBE7-474C-9D8A-752966EB605F}"/>
            </c:ext>
          </c:extLst>
        </c:ser>
        <c:ser>
          <c:idx val="14"/>
          <c:order val="14"/>
          <c:tx>
            <c:strRef>
              <c:f>'Debts &amp; Inputs'!$A$16</c:f>
              <c:strCache>
                <c:ptCount val="1"/>
              </c:strCache>
            </c:strRef>
          </c:tx>
          <c:spPr>
            <a:gradFill rotWithShape="1">
              <a:gsLst>
                <a:gs pos="0">
                  <a:schemeClr val="accent3">
                    <a:shade val="51000"/>
                    <a:satMod val="130000"/>
                    <a:lumMod val="80000"/>
                    <a:lumOff val="20000"/>
                  </a:schemeClr>
                </a:gs>
                <a:gs pos="80000">
                  <a:schemeClr val="accent3">
                    <a:shade val="93000"/>
                    <a:satMod val="130000"/>
                    <a:lumMod val="80000"/>
                    <a:lumOff val="20000"/>
                  </a:schemeClr>
                </a:gs>
                <a:gs pos="100000">
                  <a:schemeClr val="accent3">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Inputs'!$G$16</c:f>
              <c:numCache>
                <c:formatCode>\$#,##0.00</c:formatCode>
                <c:ptCount val="1"/>
                <c:pt idx="0">
                  <c:v>0</c:v>
                </c:pt>
              </c:numCache>
            </c:numRef>
          </c:val>
          <c:extLst>
            <c:ext xmlns:c16="http://schemas.microsoft.com/office/drawing/2014/chart" uri="{C3380CC4-5D6E-409C-BE32-E72D297353CC}">
              <c16:uniqueId val="{0000000E-FBE7-474C-9D8A-752966EB605F}"/>
            </c:ext>
          </c:extLst>
        </c:ser>
        <c:ser>
          <c:idx val="15"/>
          <c:order val="15"/>
          <c:tx>
            <c:strRef>
              <c:f>'Debts &amp; Inputs'!$A$17</c:f>
              <c:strCache>
                <c:ptCount val="1"/>
              </c:strCache>
            </c:strRef>
          </c:tx>
          <c:spPr>
            <a:gradFill rotWithShape="1">
              <a:gsLst>
                <a:gs pos="0">
                  <a:schemeClr val="accent4">
                    <a:shade val="51000"/>
                    <a:satMod val="130000"/>
                    <a:lumMod val="80000"/>
                    <a:lumOff val="20000"/>
                  </a:schemeClr>
                </a:gs>
                <a:gs pos="80000">
                  <a:schemeClr val="accent4">
                    <a:shade val="93000"/>
                    <a:satMod val="130000"/>
                    <a:lumMod val="80000"/>
                    <a:lumOff val="20000"/>
                  </a:schemeClr>
                </a:gs>
                <a:gs pos="100000">
                  <a:schemeClr val="accent4">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Inputs'!$G$17</c:f>
              <c:numCache>
                <c:formatCode>\$#,##0.00</c:formatCode>
                <c:ptCount val="1"/>
                <c:pt idx="0">
                  <c:v>0</c:v>
                </c:pt>
              </c:numCache>
            </c:numRef>
          </c:val>
          <c:extLst>
            <c:ext xmlns:c16="http://schemas.microsoft.com/office/drawing/2014/chart" uri="{C3380CC4-5D6E-409C-BE32-E72D297353CC}">
              <c16:uniqueId val="{0000000F-FBE7-474C-9D8A-752966EB605F}"/>
            </c:ext>
          </c:extLst>
        </c:ser>
        <c:ser>
          <c:idx val="16"/>
          <c:order val="16"/>
          <c:tx>
            <c:strRef>
              <c:f>'Debts &amp; Inputs'!$A$18</c:f>
              <c:strCache>
                <c:ptCount val="1"/>
              </c:strCache>
            </c:strRef>
          </c:tx>
          <c:spPr>
            <a:gradFill rotWithShape="1">
              <a:gsLst>
                <a:gs pos="0">
                  <a:schemeClr val="accent5">
                    <a:shade val="51000"/>
                    <a:satMod val="130000"/>
                    <a:lumMod val="80000"/>
                    <a:lumOff val="20000"/>
                  </a:schemeClr>
                </a:gs>
                <a:gs pos="80000">
                  <a:schemeClr val="accent5">
                    <a:shade val="93000"/>
                    <a:satMod val="130000"/>
                    <a:lumMod val="80000"/>
                    <a:lumOff val="20000"/>
                  </a:schemeClr>
                </a:gs>
                <a:gs pos="100000">
                  <a:schemeClr val="accent5">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Inputs'!$G$18</c:f>
              <c:numCache>
                <c:formatCode>\$#,##0.00</c:formatCode>
                <c:ptCount val="1"/>
                <c:pt idx="0">
                  <c:v>0</c:v>
                </c:pt>
              </c:numCache>
            </c:numRef>
          </c:val>
          <c:extLst>
            <c:ext xmlns:c16="http://schemas.microsoft.com/office/drawing/2014/chart" uri="{C3380CC4-5D6E-409C-BE32-E72D297353CC}">
              <c16:uniqueId val="{00000010-FBE7-474C-9D8A-752966EB605F}"/>
            </c:ext>
          </c:extLst>
        </c:ser>
        <c:ser>
          <c:idx val="17"/>
          <c:order val="17"/>
          <c:tx>
            <c:strRef>
              <c:f>'Debts &amp; Inputs'!$A$19</c:f>
              <c:strCache>
                <c:ptCount val="1"/>
              </c:strCache>
            </c:strRef>
          </c:tx>
          <c:spPr>
            <a:gradFill rotWithShape="1">
              <a:gsLst>
                <a:gs pos="0">
                  <a:schemeClr val="accent6">
                    <a:shade val="51000"/>
                    <a:satMod val="130000"/>
                    <a:lumMod val="80000"/>
                    <a:lumOff val="20000"/>
                  </a:schemeClr>
                </a:gs>
                <a:gs pos="80000">
                  <a:schemeClr val="accent6">
                    <a:shade val="93000"/>
                    <a:satMod val="130000"/>
                    <a:lumMod val="80000"/>
                    <a:lumOff val="20000"/>
                  </a:schemeClr>
                </a:gs>
                <a:gs pos="100000">
                  <a:schemeClr val="accent6">
                    <a:shade val="94000"/>
                    <a:satMod val="135000"/>
                    <a:lumMod val="80000"/>
                    <a:lumOff val="2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Inputs'!$G$19</c:f>
              <c:numCache>
                <c:formatCode>\$#,##0.00</c:formatCode>
                <c:ptCount val="1"/>
                <c:pt idx="0">
                  <c:v>0</c:v>
                </c:pt>
              </c:numCache>
            </c:numRef>
          </c:val>
          <c:extLst>
            <c:ext xmlns:c16="http://schemas.microsoft.com/office/drawing/2014/chart" uri="{C3380CC4-5D6E-409C-BE32-E72D297353CC}">
              <c16:uniqueId val="{00000011-FBE7-474C-9D8A-752966EB605F}"/>
            </c:ext>
          </c:extLst>
        </c:ser>
        <c:ser>
          <c:idx val="18"/>
          <c:order val="18"/>
          <c:tx>
            <c:strRef>
              <c:f>'Debts &amp; Inputs'!$A$20</c:f>
              <c:strCache>
                <c:ptCount val="1"/>
              </c:strCache>
            </c:strRef>
          </c:tx>
          <c:spPr>
            <a:gradFill rotWithShape="1">
              <a:gsLst>
                <a:gs pos="0">
                  <a:schemeClr val="accent1">
                    <a:shade val="51000"/>
                    <a:satMod val="130000"/>
                    <a:lumMod val="80000"/>
                  </a:schemeClr>
                </a:gs>
                <a:gs pos="80000">
                  <a:schemeClr val="accent1">
                    <a:shade val="93000"/>
                    <a:satMod val="130000"/>
                    <a:lumMod val="80000"/>
                  </a:schemeClr>
                </a:gs>
                <a:gs pos="100000">
                  <a:schemeClr val="accent1">
                    <a:shade val="94000"/>
                    <a:satMod val="135000"/>
                    <a:lumMod val="8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Inputs'!$G$20</c:f>
              <c:numCache>
                <c:formatCode>\$#,##0.00</c:formatCode>
                <c:ptCount val="1"/>
                <c:pt idx="0">
                  <c:v>0</c:v>
                </c:pt>
              </c:numCache>
            </c:numRef>
          </c:val>
          <c:extLst>
            <c:ext xmlns:c16="http://schemas.microsoft.com/office/drawing/2014/chart" uri="{C3380CC4-5D6E-409C-BE32-E72D297353CC}">
              <c16:uniqueId val="{00000012-FBE7-474C-9D8A-752966EB605F}"/>
            </c:ext>
          </c:extLst>
        </c:ser>
        <c:ser>
          <c:idx val="19"/>
          <c:order val="19"/>
          <c:tx>
            <c:strRef>
              <c:f>'Debts &amp; Inputs'!$A$21</c:f>
              <c:strCache>
                <c:ptCount val="1"/>
              </c:strCache>
            </c:strRef>
          </c:tx>
          <c:spPr>
            <a:gradFill rotWithShape="1">
              <a:gsLst>
                <a:gs pos="0">
                  <a:schemeClr val="accent2">
                    <a:shade val="51000"/>
                    <a:satMod val="130000"/>
                    <a:lumMod val="80000"/>
                  </a:schemeClr>
                </a:gs>
                <a:gs pos="80000">
                  <a:schemeClr val="accent2">
                    <a:shade val="93000"/>
                    <a:satMod val="130000"/>
                    <a:lumMod val="80000"/>
                  </a:schemeClr>
                </a:gs>
                <a:gs pos="100000">
                  <a:schemeClr val="accent2">
                    <a:shade val="94000"/>
                    <a:satMod val="135000"/>
                    <a:lumMod val="80000"/>
                  </a:schemeClr>
                </a:gs>
              </a:gsLst>
              <a:lin ang="16200000" scaled="0"/>
            </a:gradFill>
            <a:ln>
              <a:noFill/>
              <a:prstDash val="solid"/>
            </a:ln>
            <a:sp3d/>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'Debts &amp; Inputs'!$G$1</c:f>
              <c:strCache>
                <c:ptCount val="1"/>
                <c:pt idx="0">
                  <c:v> Monthly Interest ‘Drag’ ($) </c:v>
                </c:pt>
              </c:strCache>
            </c:strRef>
          </c:cat>
          <c:val>
            <c:numRef>
              <c:f>'Debts &amp; Inputs'!$G$21</c:f>
              <c:numCache>
                <c:formatCode>\$#,##0.00</c:formatCode>
                <c:ptCount val="1"/>
                <c:pt idx="0">
                  <c:v>0</c:v>
                </c:pt>
              </c:numCache>
            </c:numRef>
          </c:val>
          <c:extLst>
            <c:ext xmlns:c16="http://schemas.microsoft.com/office/drawing/2014/chart" uri="{C3380CC4-5D6E-409C-BE32-E72D297353CC}">
              <c16:uniqueId val="{00000013-FBE7-474C-9D8A-752966EB605F}"/>
            </c:ext>
          </c:extLst>
        </c:ser>
        <c:dLbls>
          <c:dLblPos val="inEnd"/>
          <c:showLegendKey val="0"/>
          <c:showVal val="1"/>
          <c:showCatName val="0"/>
          <c:showSerName val="0"/>
          <c:showPercent val="0"/>
          <c:showBubbleSize val="0"/>
        </c:dLbls>
        <c:gapWidth val="100"/>
        <c:overlap val="-24"/>
        <c:axId val="10"/>
        <c:axId val="100"/>
      </c:barChart>
      <c:catAx>
        <c:axId val="10"/>
        <c:scaling>
          <c:orientation val="minMax"/>
        </c:scaling>
        <c:delete val="0"/>
        <c:axPos val="b"/>
        <c:title>
          <c:tx>
            <c:rich>
              <a:bodyPr rot="0" spcFirstLastPara="1" vertOverflow="ellipsis" vert="horz" wrap="square" anchor="ctr" anchorCtr="1"/>
              <a:lstStyle/>
              <a:p>
                <a:pPr>
                  <a:defRPr sz="900" b="1" i="0" strike="noStrike" kern="1200" cap="all" baseline="0">
                    <a:solidFill>
                      <a:schemeClr val="lt1">
                        <a:lumMod val="85000"/>
                      </a:schemeClr>
                    </a:solidFill>
                    <a:latin typeface="+mn-lt"/>
                    <a:ea typeface="+mn-ea"/>
                    <a:cs typeface="+mn-cs"/>
                  </a:defRPr>
                </a:pPr>
                <a:r>
                  <a:rPr lang="en-AU"/>
                  <a:t>Debt</a:t>
                </a:r>
              </a:p>
            </c:rich>
          </c:tx>
          <c:overlay val="0"/>
          <c:spPr>
            <a:noFill/>
            <a:ln>
              <a:noFill/>
              <a:prstDash val="solid"/>
            </a:ln>
          </c:spPr>
        </c:title>
        <c:numFmt formatCode="General" sourceLinked="1"/>
        <c:majorTickMark val="none"/>
        <c:minorTickMark val="none"/>
        <c:tickLblPos val="nextTo"/>
        <c:spPr>
          <a:noFill/>
          <a:ln w="12700" cap="flat" cmpd="sng" algn="ctr">
            <a:solidFill>
              <a:schemeClr val="lt1">
                <a:alpha val="54000"/>
                <a:lumMod val="95000"/>
              </a:schemeClr>
            </a:solidFill>
            <a:prstDash val="solid"/>
            <a:round/>
          </a:ln>
        </c:spPr>
        <c:txPr>
          <a:bodyPr rot="-60000000" spcFirstLastPara="1" vertOverflow="ellipsis" vert="horz" wrap="square" anchor="ctr" anchorCtr="1"/>
          <a:lstStyle/>
          <a:p>
            <a:pPr>
              <a:defRPr sz="900" b="0" i="0" strike="noStrike" kern="1200" baseline="0">
                <a:solidFill>
                  <a:schemeClr val="lt1">
                    <a:lumMod val="85000"/>
                  </a:schemeClr>
                </a:solidFill>
                <a:latin typeface="+mn-lt"/>
                <a:ea typeface="+mn-ea"/>
                <a:cs typeface="+mn-cs"/>
              </a:defRPr>
            </a:pPr>
            <a:endParaRPr lang="en-US"/>
          </a:p>
        </c:txPr>
        <c:crossAx val="100"/>
        <c:crosses val="autoZero"/>
        <c:auto val="0"/>
        <c:lblAlgn val="ctr"/>
        <c:lblOffset val="100"/>
        <c:noMultiLvlLbl val="0"/>
      </c:catAx>
      <c:valAx>
        <c:axId val="100"/>
        <c:scaling>
          <c:orientation val="minMax"/>
        </c:scaling>
        <c:delete val="0"/>
        <c:axPos val="l"/>
        <c:majorGridlines>
          <c:spPr>
            <a:ln w="9525" cap="flat" cmpd="sng" algn="ctr">
              <a:solidFill>
                <a:schemeClr val="lt1">
                  <a:alpha val="10000"/>
                  <a:lumMod val="95000"/>
                </a:schemeClr>
              </a:solidFill>
              <a:prstDash val="solid"/>
              <a:round/>
            </a:ln>
          </c:spPr>
        </c:majorGridlines>
        <c:title>
          <c:tx>
            <c:rich>
              <a:bodyPr rot="-5400000" spcFirstLastPara="1" vertOverflow="ellipsis" vert="horz" wrap="square" anchor="ctr" anchorCtr="1"/>
              <a:lstStyle/>
              <a:p>
                <a:pPr>
                  <a:defRPr sz="900" b="1" i="0" strike="noStrike" kern="1200" cap="all" baseline="0">
                    <a:solidFill>
                      <a:schemeClr val="lt1">
                        <a:lumMod val="85000"/>
                      </a:schemeClr>
                    </a:solidFill>
                    <a:latin typeface="+mn-lt"/>
                    <a:ea typeface="+mn-ea"/>
                    <a:cs typeface="+mn-cs"/>
                  </a:defRPr>
                </a:pPr>
                <a:r>
                  <a:rPr lang="en-AU"/>
                  <a:t>Monthly Interest ($)</a:t>
                </a:r>
              </a:p>
            </c:rich>
          </c:tx>
          <c:overlay val="0"/>
          <c:spPr>
            <a:noFill/>
            <a:ln>
              <a:noFill/>
              <a:prstDash val="solid"/>
            </a:ln>
          </c:spPr>
        </c:title>
        <c:numFmt formatCode="\$#,##0.00" sourceLinked="1"/>
        <c:majorTickMark val="none"/>
        <c:minorTickMark val="none"/>
        <c:tickLblPos val="nextTo"/>
        <c:spPr>
          <a:noFill/>
          <a:ln>
            <a:noFill/>
            <a:prstDash val="solid"/>
          </a:ln>
        </c:spPr>
        <c:txPr>
          <a:bodyPr rot="-60000000" spcFirstLastPara="1" vertOverflow="ellipsis" vert="horz" wrap="square" anchor="ctr" anchorCtr="1"/>
          <a:lstStyle/>
          <a:p>
            <a:pPr>
              <a:defRPr sz="900" b="0" i="0" strike="noStrike" kern="1200" baseline="0">
                <a:solidFill>
                  <a:schemeClr val="lt1">
                    <a:lumMod val="85000"/>
                  </a:schemeClr>
                </a:solidFill>
                <a:latin typeface="+mn-lt"/>
                <a:ea typeface="+mn-ea"/>
                <a:cs typeface="+mn-cs"/>
              </a:defRPr>
            </a:pPr>
            <a:endParaRPr lang="en-US"/>
          </a:p>
        </c:txPr>
        <c:crossAx val="10"/>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lt1">
                  <a:lumMod val="85000"/>
                </a:schemeClr>
              </a:solidFill>
              <a:latin typeface="+mn-lt"/>
              <a:ea typeface="+mn-ea"/>
              <a:cs typeface="+mn-cs"/>
            </a:defRPr>
          </a:pPr>
          <a:endParaRPr lang="en-US"/>
        </a:p>
      </c:txPr>
    </c:legend>
    <c:plotVisOnly val="1"/>
    <c:dispBlanksAs val="gap"/>
    <c:showDLblsOverMax val="1"/>
  </c:chart>
  <c:spPr>
    <a:gradFill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prstDash val="solid"/>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20</xdr:row>
      <xdr:rowOff>47625</xdr:rowOff>
    </xdr:from>
    <xdr:to>
      <xdr:col>1</xdr:col>
      <xdr:colOff>0</xdr:colOff>
      <xdr:row>27</xdr:row>
      <xdr:rowOff>142875</xdr:rowOff>
    </xdr:to>
    <xdr:sp macro="" textlink="">
      <xdr:nvSpPr>
        <xdr:cNvPr id="2" name="TextBox 1">
          <a:extLst>
            <a:ext uri="{FF2B5EF4-FFF2-40B4-BE49-F238E27FC236}">
              <a16:creationId xmlns:a16="http://schemas.microsoft.com/office/drawing/2014/main" id="{DF76F3DF-A9E5-EEF6-FF64-414CF5B336EB}"/>
            </a:ext>
          </a:extLst>
        </xdr:cNvPr>
        <xdr:cNvSpPr txBox="1"/>
      </xdr:nvSpPr>
      <xdr:spPr>
        <a:xfrm>
          <a:off x="38100" y="5743575"/>
          <a:ext cx="17002125"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 Disclaimer — Debt Optimiser Calculator</a:t>
          </a:r>
          <a:endParaRPr lang="en-AU">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calculator is provided by </a:t>
          </a:r>
          <a:r>
            <a:rPr lang="en-AU" sz="1100" b="1">
              <a:solidFill>
                <a:schemeClr val="dk1"/>
              </a:solidFill>
              <a:effectLst/>
              <a:latin typeface="+mn-lt"/>
              <a:ea typeface="+mn-ea"/>
              <a:cs typeface="+mn-cs"/>
            </a:rPr>
            <a:t>Myriad Finance </a:t>
          </a:r>
          <a:r>
            <a:rPr lang="en-AU" sz="1100">
              <a:solidFill>
                <a:schemeClr val="dk1"/>
              </a:solidFill>
              <a:effectLst/>
              <a:latin typeface="+mn-lt"/>
              <a:ea typeface="+mn-ea"/>
              <a:cs typeface="+mn-cs"/>
            </a:rPr>
            <a:t>(Credit Representative </a:t>
          </a:r>
          <a:r>
            <a:rPr lang="en-AU" sz="1100" b="1" i="0">
              <a:solidFill>
                <a:schemeClr val="dk1"/>
              </a:solidFill>
              <a:effectLst/>
              <a:latin typeface="+mn-lt"/>
              <a:ea typeface="+mn-ea"/>
              <a:cs typeface="+mn-cs"/>
            </a:rPr>
            <a:t>462923</a:t>
          </a:r>
          <a:r>
            <a:rPr lang="en-AU" sz="1100">
              <a:solidFill>
                <a:schemeClr val="dk1"/>
              </a:solidFill>
              <a:effectLst/>
              <a:latin typeface="+mn-lt"/>
              <a:ea typeface="+mn-ea"/>
              <a:cs typeface="+mn-cs"/>
            </a:rPr>
            <a:t> of </a:t>
          </a:r>
          <a:r>
            <a:rPr lang="en-AU" sz="1100" b="1">
              <a:solidFill>
                <a:schemeClr val="dk1"/>
              </a:solidFill>
              <a:effectLst/>
              <a:latin typeface="+mn-lt"/>
              <a:ea typeface="+mn-ea"/>
              <a:cs typeface="+mn-cs"/>
            </a:rPr>
            <a:t>Connective Credit Services Pty Ltd</a:t>
          </a:r>
          <a:r>
            <a:rPr lang="en-AU" sz="1100">
              <a:solidFill>
                <a:schemeClr val="dk1"/>
              </a:solidFill>
              <a:effectLst/>
              <a:latin typeface="+mn-lt"/>
              <a:ea typeface="+mn-ea"/>
              <a:cs typeface="+mn-cs"/>
            </a:rPr>
            <a:t> | Australian Credit Licence </a:t>
          </a:r>
          <a:r>
            <a:rPr lang="en-AU" sz="1100" b="1">
              <a:solidFill>
                <a:schemeClr val="dk1"/>
              </a:solidFill>
              <a:effectLst/>
              <a:latin typeface="+mn-lt"/>
              <a:ea typeface="+mn-ea"/>
              <a:cs typeface="+mn-cs"/>
            </a:rPr>
            <a:t>389328</a:t>
          </a:r>
          <a:r>
            <a:rPr lang="en-AU" sz="1100">
              <a:solidFill>
                <a:schemeClr val="dk1"/>
              </a:solidFill>
              <a:effectLst/>
              <a:latin typeface="+mn-lt"/>
              <a:ea typeface="+mn-ea"/>
              <a:cs typeface="+mn-cs"/>
            </a:rPr>
            <a:t>) for </a:t>
          </a:r>
          <a:r>
            <a:rPr lang="en-AU" sz="1100" b="1">
              <a:solidFill>
                <a:schemeClr val="dk1"/>
              </a:solidFill>
              <a:effectLst/>
              <a:latin typeface="+mn-lt"/>
              <a:ea typeface="+mn-ea"/>
              <a:cs typeface="+mn-cs"/>
            </a:rPr>
            <a:t>general information and educational purposes only</a:t>
          </a:r>
          <a:r>
            <a:rPr lang="en-AU" sz="1100">
              <a:solidFill>
                <a:schemeClr val="dk1"/>
              </a:solidFill>
              <a:effectLst/>
              <a:latin typeface="+mn-lt"/>
              <a:ea typeface="+mn-ea"/>
              <a:cs typeface="+mn-cs"/>
            </a:rPr>
            <a:t>.</a:t>
          </a:r>
        </a:p>
        <a:p>
          <a:endParaRPr lang="en-AU">
            <a:effectLst/>
          </a:endParaRPr>
        </a:p>
        <a:p>
          <a:r>
            <a:rPr lang="en-AU" sz="1100">
              <a:solidFill>
                <a:schemeClr val="dk1"/>
              </a:solidFill>
              <a:effectLst/>
              <a:latin typeface="+mn-lt"/>
              <a:ea typeface="+mn-ea"/>
              <a:cs typeface="+mn-cs"/>
            </a:rPr>
            <a:t>The figures and results shown are </a:t>
          </a:r>
          <a:r>
            <a:rPr lang="en-AU" sz="1100" b="1">
              <a:solidFill>
                <a:schemeClr val="dk1"/>
              </a:solidFill>
              <a:effectLst/>
              <a:latin typeface="+mn-lt"/>
              <a:ea typeface="+mn-ea"/>
              <a:cs typeface="+mn-cs"/>
            </a:rPr>
            <a:t>illustrative estimates only</a:t>
          </a:r>
          <a:r>
            <a:rPr lang="en-AU" sz="1100">
              <a:solidFill>
                <a:schemeClr val="dk1"/>
              </a:solidFill>
              <a:effectLst/>
              <a:latin typeface="+mn-lt"/>
              <a:ea typeface="+mn-ea"/>
              <a:cs typeface="+mn-cs"/>
            </a:rPr>
            <a:t> and should not be relied upon as personal financial, taxation, or legal advice. Actual repayment amounts, savings, and outcomes may vary depending on your individual circumstances, loan product, and lender policies.</a:t>
          </a:r>
          <a:endParaRPr lang="en-AU">
            <a:effectLst/>
          </a:endParaRPr>
        </a:p>
        <a:p>
          <a:r>
            <a:rPr lang="en-AU" sz="1100">
              <a:solidFill>
                <a:schemeClr val="dk1"/>
              </a:solidFill>
              <a:effectLst/>
              <a:latin typeface="+mn-lt"/>
              <a:ea typeface="+mn-ea"/>
              <a:cs typeface="+mn-cs"/>
            </a:rPr>
            <a:t>This calculator does </a:t>
          </a:r>
          <a:r>
            <a:rPr lang="en-AU" sz="1100" b="1">
              <a:solidFill>
                <a:schemeClr val="dk1"/>
              </a:solidFill>
              <a:effectLst/>
              <a:latin typeface="+mn-lt"/>
              <a:ea typeface="+mn-ea"/>
              <a:cs typeface="+mn-cs"/>
            </a:rPr>
            <a:t>not consider all factors</a:t>
          </a:r>
          <a:r>
            <a:rPr lang="en-AU" sz="1100">
              <a:solidFill>
                <a:schemeClr val="dk1"/>
              </a:solidFill>
              <a:effectLst/>
              <a:latin typeface="+mn-lt"/>
              <a:ea typeface="+mn-ea"/>
              <a:cs typeface="+mn-cs"/>
            </a:rPr>
            <a:t> relevant to your financial situation, such as fees, charges, or future interest rate changes. Before making any decision, you should </a:t>
          </a:r>
          <a:r>
            <a:rPr lang="en-AU" sz="1100" b="1">
              <a:solidFill>
                <a:schemeClr val="dk1"/>
              </a:solidFill>
              <a:effectLst/>
              <a:latin typeface="+mn-lt"/>
              <a:ea typeface="+mn-ea"/>
              <a:cs typeface="+mn-cs"/>
            </a:rPr>
            <a:t>seek independent professional advice</a:t>
          </a:r>
          <a:r>
            <a:rPr lang="en-AU" sz="1100">
              <a:solidFill>
                <a:schemeClr val="dk1"/>
              </a:solidFill>
              <a:effectLst/>
              <a:latin typeface="+mn-lt"/>
              <a:ea typeface="+mn-ea"/>
              <a:cs typeface="+mn-cs"/>
            </a:rPr>
            <a:t> to ensure any strategy is suitable for your objectives, financial situation, and needs.</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Myriad Finance </a:t>
          </a:r>
          <a:r>
            <a:rPr lang="en-AU" sz="1100">
              <a:solidFill>
                <a:schemeClr val="dk1"/>
              </a:solidFill>
              <a:effectLst/>
              <a:latin typeface="+mn-lt"/>
              <a:ea typeface="+mn-ea"/>
              <a:cs typeface="+mn-cs"/>
            </a:rPr>
            <a:t>and its representatives accept </a:t>
          </a:r>
          <a:r>
            <a:rPr lang="en-AU" sz="1100" b="1">
              <a:solidFill>
                <a:schemeClr val="dk1"/>
              </a:solidFill>
              <a:effectLst/>
              <a:latin typeface="+mn-lt"/>
              <a:ea typeface="+mn-ea"/>
              <a:cs typeface="+mn-cs"/>
            </a:rPr>
            <a:t>no responsibility or liability</a:t>
          </a:r>
          <a:r>
            <a:rPr lang="en-AU" sz="1100">
              <a:solidFill>
                <a:schemeClr val="dk1"/>
              </a:solidFill>
              <a:effectLst/>
              <a:latin typeface="+mn-lt"/>
              <a:ea typeface="+mn-ea"/>
              <a:cs typeface="+mn-cs"/>
            </a:rPr>
            <a:t> for any loss, damage, or reliance placed on the results produced by this calculator.</a:t>
          </a:r>
          <a:endParaRPr lang="en-AU">
            <a:effectLst/>
          </a:endParaRP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865</xdr:colOff>
      <xdr:row>12</xdr:row>
      <xdr:rowOff>244185</xdr:rowOff>
    </xdr:from>
    <xdr:ext cx="7783658" cy="3782291"/>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ebtsInputsTable" displayName="DebtsInputsTable" ref="A1:G21" headerRowDxfId="13" dataDxfId="12" totalsRowDxfId="11">
  <autoFilter ref="A1:G21" xr:uid="{00000000-0009-0000-0100-000001000000}"/>
  <tableColumns count="7">
    <tableColumn id="1" xr3:uid="{00000000-0010-0000-0000-000001000000}" name="Debt Name" dataDxfId="10"/>
    <tableColumn id="2" xr3:uid="{00000000-0010-0000-0000-000002000000}" name="Balance ($)" dataDxfId="9"/>
    <tableColumn id="3" xr3:uid="{00000000-0010-0000-0000-000003000000}" name="APR % (per year)" dataDxfId="8"/>
    <tableColumn id="4" xr3:uid="{00000000-0010-0000-0000-000004000000}" name="Remaining Term (months)" dataDxfId="7"/>
    <tableColumn id="7" xr3:uid="{00000000-0010-0000-0000-000007000000}" name="Monthly Rate" dataDxfId="6"/>
    <tableColumn id="8" xr3:uid="{00000000-0010-0000-0000-000008000000}" name="Calc. Repayment ($/mo)" dataDxfId="5">
      <calculatedColumnFormula>IFERROR(IF(#REF!&gt;0,#REF!,IF(AND(B2&gt;0,C2&gt;0,D2&gt;0),ABS(PMT(C2/1200,D2,-B2)),"")),"")</calculatedColumnFormula>
    </tableColumn>
    <tableColumn id="9" xr3:uid="{00000000-0010-0000-0000-000009000000}" name="Monthly Interest ‘Drag’ ($)" dataDxfId="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75475"/>
  </sheetPr>
  <dimension ref="A1:B21"/>
  <sheetViews>
    <sheetView showGridLines="0" tabSelected="1" workbookViewId="0">
      <selection activeCell="A16" sqref="A16"/>
    </sheetView>
  </sheetViews>
  <sheetFormatPr defaultRowHeight="19.5" x14ac:dyDescent="0.4"/>
  <cols>
    <col min="1" max="1" width="255.5703125" style="48" customWidth="1"/>
    <col min="2" max="2" width="18" style="46" customWidth="1"/>
    <col min="3" max="5" width="18" style="7" customWidth="1"/>
    <col min="6" max="16384" width="9.140625" style="7"/>
  </cols>
  <sheetData>
    <row r="1" spans="1:1" ht="120.75" customHeight="1" x14ac:dyDescent="0.4">
      <c r="A1" s="6" t="s">
        <v>0</v>
      </c>
    </row>
    <row r="2" spans="1:1" ht="27.95" customHeight="1" x14ac:dyDescent="0.4">
      <c r="A2" s="8" t="s">
        <v>1</v>
      </c>
    </row>
    <row r="3" spans="1:1" ht="21" x14ac:dyDescent="0.4">
      <c r="A3" s="10" t="s">
        <v>2</v>
      </c>
    </row>
    <row r="4" spans="1:1" x14ac:dyDescent="0.4">
      <c r="A4" s="8"/>
    </row>
    <row r="5" spans="1:1" x14ac:dyDescent="0.4">
      <c r="A5" s="11" t="s">
        <v>3</v>
      </c>
    </row>
    <row r="6" spans="1:1" x14ac:dyDescent="0.4">
      <c r="A6" s="11" t="s">
        <v>4</v>
      </c>
    </row>
    <row r="7" spans="1:1" x14ac:dyDescent="0.4">
      <c r="A7" s="11" t="s">
        <v>5</v>
      </c>
    </row>
    <row r="8" spans="1:1" x14ac:dyDescent="0.4">
      <c r="A8" s="8"/>
    </row>
    <row r="9" spans="1:1" ht="21" x14ac:dyDescent="0.4">
      <c r="A9" s="10" t="s">
        <v>6</v>
      </c>
    </row>
    <row r="10" spans="1:1" x14ac:dyDescent="0.4">
      <c r="A10" s="8" t="s">
        <v>7</v>
      </c>
    </row>
    <row r="11" spans="1:1" x14ac:dyDescent="0.4">
      <c r="A11" s="9" t="s">
        <v>8</v>
      </c>
    </row>
    <row r="12" spans="1:1" x14ac:dyDescent="0.4">
      <c r="A12" s="8" t="s">
        <v>9</v>
      </c>
    </row>
    <row r="13" spans="1:1" x14ac:dyDescent="0.4">
      <c r="A13" s="49" t="s">
        <v>36</v>
      </c>
    </row>
    <row r="14" spans="1:1" x14ac:dyDescent="0.4">
      <c r="A14" s="49" t="s">
        <v>37</v>
      </c>
    </row>
    <row r="15" spans="1:1" x14ac:dyDescent="0.4">
      <c r="A15" s="49" t="s">
        <v>38</v>
      </c>
    </row>
    <row r="16" spans="1:1" x14ac:dyDescent="0.4">
      <c r="A16" s="49" t="s">
        <v>39</v>
      </c>
    </row>
    <row r="17" spans="1:1" x14ac:dyDescent="0.4">
      <c r="A17" s="12"/>
    </row>
    <row r="18" spans="1:1" x14ac:dyDescent="0.4">
      <c r="A18" s="12"/>
    </row>
    <row r="19" spans="1:1" x14ac:dyDescent="0.4">
      <c r="A19" s="12"/>
    </row>
    <row r="20" spans="1:1" x14ac:dyDescent="0.4">
      <c r="A20" s="12"/>
    </row>
    <row r="21" spans="1:1" x14ac:dyDescent="0.4">
      <c r="A21" s="47"/>
    </row>
  </sheetData>
  <hyperlinks>
    <hyperlink ref="A5" location="'Debts &amp; Inputs'!A1" display="→ Debts &amp; Inputs" xr:uid="{00000000-0004-0000-0000-000000000000}"/>
    <hyperlink ref="A6" location="Results!A1" display="→ Results" xr:uid="{00000000-0004-0000-0000-000001000000}"/>
    <hyperlink ref="A7" location="'Consolidation Sandbox'!A1" display="→ Consolidation Sandbox" xr:uid="{00000000-0004-0000-0000-000002000000}"/>
  </hyperlink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C445B"/>
  </sheetPr>
  <dimension ref="A1:G21"/>
  <sheetViews>
    <sheetView showGridLines="0" zoomScaleNormal="100" workbookViewId="0">
      <pane ySplit="1" topLeftCell="A2" activePane="bottomLeft" state="frozen"/>
      <selection pane="bottomLeft" activeCell="A2" sqref="A2:A5"/>
    </sheetView>
  </sheetViews>
  <sheetFormatPr defaultColWidth="9.140625" defaultRowHeight="19.5" x14ac:dyDescent="0.4"/>
  <cols>
    <col min="1" max="1" width="24" style="1" customWidth="1"/>
    <col min="2" max="2" width="19.42578125" style="2" bestFit="1" customWidth="1"/>
    <col min="3" max="3" width="24.28515625" style="1" customWidth="1"/>
    <col min="4" max="4" width="29" style="1" bestFit="1" customWidth="1"/>
    <col min="5" max="5" width="17.28515625" style="5" customWidth="1"/>
    <col min="6" max="6" width="27.42578125" style="2" customWidth="1"/>
    <col min="7" max="7" width="32.28515625" style="2" customWidth="1"/>
    <col min="8" max="8" width="9.140625" style="1" customWidth="1"/>
    <col min="9" max="16384" width="9.140625" style="1"/>
  </cols>
  <sheetData>
    <row r="1" spans="1:7" ht="32.1" customHeight="1" x14ac:dyDescent="0.4">
      <c r="A1" s="13" t="s">
        <v>10</v>
      </c>
      <c r="B1" s="14" t="s">
        <v>11</v>
      </c>
      <c r="C1" s="13" t="s">
        <v>12</v>
      </c>
      <c r="D1" s="13" t="s">
        <v>13</v>
      </c>
      <c r="E1" s="15" t="s">
        <v>14</v>
      </c>
      <c r="F1" s="14" t="s">
        <v>15</v>
      </c>
      <c r="G1" s="14" t="s">
        <v>16</v>
      </c>
    </row>
    <row r="2" spans="1:7" x14ac:dyDescent="0.4">
      <c r="A2" s="16"/>
      <c r="B2" s="17"/>
      <c r="C2" s="18"/>
      <c r="D2" s="19"/>
      <c r="E2" s="20">
        <f t="shared" ref="E2:E21" si="0">IFERROR(C2/1200,"")</f>
        <v>0</v>
      </c>
      <c r="F2" s="21" t="str">
        <f>IFERROR(IF(#REF!&gt;0,#REF!,IF(AND(B2&gt;0,C2&gt;0,D2&gt;0),ABS(PMT(C2/1200,D2,-B2)),"")),"")</f>
        <v/>
      </c>
      <c r="G2" s="21">
        <f t="shared" ref="G2:G21" si="1">IFERROR(B2*C2/1200,"")</f>
        <v>0</v>
      </c>
    </row>
    <row r="3" spans="1:7" x14ac:dyDescent="0.4">
      <c r="A3" s="22"/>
      <c r="B3" s="23"/>
      <c r="C3" s="24"/>
      <c r="D3" s="25"/>
      <c r="E3" s="20">
        <f t="shared" si="0"/>
        <v>0</v>
      </c>
      <c r="F3" s="21" t="str">
        <f>IFERROR(IF(#REF!&gt;0,#REF!,IF(AND(B3&gt;0,C3&gt;0,D3&gt;0),ABS(PMT(C3/1200,D3,-B3)),"")),"")</f>
        <v/>
      </c>
      <c r="G3" s="21">
        <f t="shared" si="1"/>
        <v>0</v>
      </c>
    </row>
    <row r="4" spans="1:7" x14ac:dyDescent="0.4">
      <c r="A4" s="16"/>
      <c r="B4" s="17"/>
      <c r="C4" s="18"/>
      <c r="D4" s="19"/>
      <c r="E4" s="20">
        <f t="shared" si="0"/>
        <v>0</v>
      </c>
      <c r="F4" s="21" t="str">
        <f>IFERROR(IF(#REF!&gt;0,#REF!,IF(AND(B4&gt;0,C4&gt;0,D4&gt;0),ABS(PMT(C4/1200,D4,-B4)),"")),"")</f>
        <v/>
      </c>
      <c r="G4" s="21">
        <f t="shared" si="1"/>
        <v>0</v>
      </c>
    </row>
    <row r="5" spans="1:7" x14ac:dyDescent="0.4">
      <c r="A5" s="22"/>
      <c r="B5" s="23"/>
      <c r="C5" s="24"/>
      <c r="D5" s="25"/>
      <c r="E5" s="20">
        <f t="shared" si="0"/>
        <v>0</v>
      </c>
      <c r="F5" s="21" t="str">
        <f>IFERROR(IF(#REF!&gt;0,#REF!,IF(AND(B5&gt;0,C5&gt;0,D5&gt;0),ABS(PMT(C5/1200,D5,-B5)),"")),"")</f>
        <v/>
      </c>
      <c r="G5" s="21">
        <f t="shared" si="1"/>
        <v>0</v>
      </c>
    </row>
    <row r="6" spans="1:7" x14ac:dyDescent="0.4">
      <c r="A6" s="16"/>
      <c r="B6" s="17"/>
      <c r="C6" s="18"/>
      <c r="D6" s="19"/>
      <c r="E6" s="20">
        <f t="shared" si="0"/>
        <v>0</v>
      </c>
      <c r="F6" s="21" t="str">
        <f>IFERROR(IF(#REF!&gt;0,#REF!,IF(AND(B6&gt;0,C6&gt;0,D6&gt;0),ABS(PMT(C6/1200,D6,-B6)),"")),"")</f>
        <v/>
      </c>
      <c r="G6" s="21">
        <f t="shared" si="1"/>
        <v>0</v>
      </c>
    </row>
    <row r="7" spans="1:7" x14ac:dyDescent="0.4">
      <c r="A7" s="22"/>
      <c r="B7" s="23"/>
      <c r="C7" s="24"/>
      <c r="D7" s="25"/>
      <c r="E7" s="20">
        <f t="shared" si="0"/>
        <v>0</v>
      </c>
      <c r="F7" s="21" t="str">
        <f>IFERROR(IF(#REF!&gt;0,#REF!,IF(AND(B7&gt;0,C7&gt;0,D7&gt;0),ABS(PMT(C7/1200,D7,-B7)),"")),"")</f>
        <v/>
      </c>
      <c r="G7" s="21">
        <f t="shared" si="1"/>
        <v>0</v>
      </c>
    </row>
    <row r="8" spans="1:7" x14ac:dyDescent="0.4">
      <c r="A8" s="16"/>
      <c r="B8" s="17"/>
      <c r="C8" s="18"/>
      <c r="D8" s="19"/>
      <c r="E8" s="20">
        <f t="shared" si="0"/>
        <v>0</v>
      </c>
      <c r="F8" s="21" t="str">
        <f>IFERROR(IF(#REF!&gt;0,#REF!,IF(AND(B8&gt;0,C8&gt;0,D8&gt;0),ABS(PMT(C8/1200,D8,-B8)),"")),"")</f>
        <v/>
      </c>
      <c r="G8" s="21">
        <f t="shared" si="1"/>
        <v>0</v>
      </c>
    </row>
    <row r="9" spans="1:7" x14ac:dyDescent="0.4">
      <c r="A9" s="22"/>
      <c r="B9" s="23"/>
      <c r="C9" s="24"/>
      <c r="D9" s="25"/>
      <c r="E9" s="20">
        <f t="shared" si="0"/>
        <v>0</v>
      </c>
      <c r="F9" s="21" t="str">
        <f>IFERROR(IF(#REF!&gt;0,#REF!,IF(AND(B9&gt;0,C9&gt;0,D9&gt;0),ABS(PMT(C9/1200,D9,-B9)),"")),"")</f>
        <v/>
      </c>
      <c r="G9" s="21">
        <f t="shared" si="1"/>
        <v>0</v>
      </c>
    </row>
    <row r="10" spans="1:7" x14ac:dyDescent="0.4">
      <c r="A10" s="16"/>
      <c r="B10" s="17"/>
      <c r="C10" s="18"/>
      <c r="D10" s="19"/>
      <c r="E10" s="20">
        <f t="shared" si="0"/>
        <v>0</v>
      </c>
      <c r="F10" s="21" t="str">
        <f>IFERROR(IF(#REF!&gt;0,#REF!,IF(AND(B10&gt;0,C10&gt;0,D10&gt;0),ABS(PMT(C10/1200,D10,-B10)),"")),"")</f>
        <v/>
      </c>
      <c r="G10" s="21">
        <f t="shared" si="1"/>
        <v>0</v>
      </c>
    </row>
    <row r="11" spans="1:7" x14ac:dyDescent="0.4">
      <c r="A11" s="22"/>
      <c r="B11" s="23"/>
      <c r="C11" s="24"/>
      <c r="D11" s="25"/>
      <c r="E11" s="20">
        <f t="shared" si="0"/>
        <v>0</v>
      </c>
      <c r="F11" s="21" t="str">
        <f>IFERROR(IF(#REF!&gt;0,#REF!,IF(AND(B11&gt;0,C11&gt;0,D11&gt;0),ABS(PMT(C11/1200,D11,-B11)),"")),"")</f>
        <v/>
      </c>
      <c r="G11" s="21">
        <f t="shared" si="1"/>
        <v>0</v>
      </c>
    </row>
    <row r="12" spans="1:7" x14ac:dyDescent="0.4">
      <c r="A12" s="16"/>
      <c r="B12" s="17"/>
      <c r="C12" s="18"/>
      <c r="D12" s="19"/>
      <c r="E12" s="20">
        <f t="shared" si="0"/>
        <v>0</v>
      </c>
      <c r="F12" s="21" t="str">
        <f>IFERROR(IF(#REF!&gt;0,#REF!,IF(AND(B12&gt;0,C12&gt;0,D12&gt;0),ABS(PMT(C12/1200,D12,-B12)),"")),"")</f>
        <v/>
      </c>
      <c r="G12" s="21">
        <f t="shared" si="1"/>
        <v>0</v>
      </c>
    </row>
    <row r="13" spans="1:7" x14ac:dyDescent="0.4">
      <c r="A13" s="22"/>
      <c r="B13" s="23"/>
      <c r="C13" s="24"/>
      <c r="D13" s="25"/>
      <c r="E13" s="20">
        <f t="shared" si="0"/>
        <v>0</v>
      </c>
      <c r="F13" s="21" t="str">
        <f>IFERROR(IF(#REF!&gt;0,#REF!,IF(AND(B13&gt;0,C13&gt;0,D13&gt;0),ABS(PMT(C13/1200,D13,-B13)),"")),"")</f>
        <v/>
      </c>
      <c r="G13" s="21">
        <f t="shared" si="1"/>
        <v>0</v>
      </c>
    </row>
    <row r="14" spans="1:7" x14ac:dyDescent="0.4">
      <c r="A14" s="16"/>
      <c r="B14" s="17"/>
      <c r="C14" s="18"/>
      <c r="D14" s="19"/>
      <c r="E14" s="20">
        <f t="shared" si="0"/>
        <v>0</v>
      </c>
      <c r="F14" s="21" t="str">
        <f>IFERROR(IF(#REF!&gt;0,#REF!,IF(AND(B14&gt;0,C14&gt;0,D14&gt;0),ABS(PMT(C14/1200,D14,-B14)),"")),"")</f>
        <v/>
      </c>
      <c r="G14" s="21">
        <f t="shared" si="1"/>
        <v>0</v>
      </c>
    </row>
    <row r="15" spans="1:7" x14ac:dyDescent="0.4">
      <c r="A15" s="22"/>
      <c r="B15" s="23"/>
      <c r="C15" s="24"/>
      <c r="D15" s="25"/>
      <c r="E15" s="20">
        <f t="shared" si="0"/>
        <v>0</v>
      </c>
      <c r="F15" s="21" t="str">
        <f>IFERROR(IF(#REF!&gt;0,#REF!,IF(AND(B15&gt;0,C15&gt;0,D15&gt;0),ABS(PMT(C15/1200,D15,-B15)),"")),"")</f>
        <v/>
      </c>
      <c r="G15" s="21">
        <f t="shared" si="1"/>
        <v>0</v>
      </c>
    </row>
    <row r="16" spans="1:7" x14ac:dyDescent="0.4">
      <c r="A16" s="16"/>
      <c r="B16" s="17"/>
      <c r="C16" s="18"/>
      <c r="D16" s="19"/>
      <c r="E16" s="20">
        <f t="shared" si="0"/>
        <v>0</v>
      </c>
      <c r="F16" s="21" t="str">
        <f>IFERROR(IF(#REF!&gt;0,#REF!,IF(AND(B16&gt;0,C16&gt;0,D16&gt;0),ABS(PMT(C16/1200,D16,-B16)),"")),"")</f>
        <v/>
      </c>
      <c r="G16" s="21">
        <f t="shared" si="1"/>
        <v>0</v>
      </c>
    </row>
    <row r="17" spans="1:7" x14ac:dyDescent="0.4">
      <c r="A17" s="22"/>
      <c r="B17" s="23"/>
      <c r="C17" s="24"/>
      <c r="D17" s="25"/>
      <c r="E17" s="20">
        <f t="shared" si="0"/>
        <v>0</v>
      </c>
      <c r="F17" s="21" t="str">
        <f>IFERROR(IF(#REF!&gt;0,#REF!,IF(AND(B17&gt;0,C17&gt;0,D17&gt;0),ABS(PMT(C17/1200,D17,-B17)),"")),"")</f>
        <v/>
      </c>
      <c r="G17" s="21">
        <f t="shared" si="1"/>
        <v>0</v>
      </c>
    </row>
    <row r="18" spans="1:7" x14ac:dyDescent="0.4">
      <c r="A18" s="16"/>
      <c r="B18" s="17"/>
      <c r="C18" s="18"/>
      <c r="D18" s="19"/>
      <c r="E18" s="20">
        <f t="shared" si="0"/>
        <v>0</v>
      </c>
      <c r="F18" s="21" t="str">
        <f>IFERROR(IF(#REF!&gt;0,#REF!,IF(AND(B18&gt;0,C18&gt;0,D18&gt;0),ABS(PMT(C18/1200,D18,-B18)),"")),"")</f>
        <v/>
      </c>
      <c r="G18" s="21">
        <f t="shared" si="1"/>
        <v>0</v>
      </c>
    </row>
    <row r="19" spans="1:7" x14ac:dyDescent="0.4">
      <c r="A19" s="22"/>
      <c r="B19" s="23"/>
      <c r="C19" s="24"/>
      <c r="D19" s="25"/>
      <c r="E19" s="20">
        <f t="shared" si="0"/>
        <v>0</v>
      </c>
      <c r="F19" s="21" t="str">
        <f>IFERROR(IF(#REF!&gt;0,#REF!,IF(AND(B19&gt;0,C19&gt;0,D19&gt;0),ABS(PMT(C19/1200,D19,-B19)),"")),"")</f>
        <v/>
      </c>
      <c r="G19" s="21">
        <f t="shared" si="1"/>
        <v>0</v>
      </c>
    </row>
    <row r="20" spans="1:7" x14ac:dyDescent="0.4">
      <c r="A20" s="16"/>
      <c r="B20" s="17"/>
      <c r="C20" s="18"/>
      <c r="D20" s="19"/>
      <c r="E20" s="20">
        <f t="shared" si="0"/>
        <v>0</v>
      </c>
      <c r="F20" s="21" t="str">
        <f>IFERROR(IF(#REF!&gt;0,#REF!,IF(AND(B20&gt;0,C20&gt;0,D20&gt;0),ABS(PMT(C20/1200,D20,-B20)),"")),"")</f>
        <v/>
      </c>
      <c r="G20" s="21">
        <f t="shared" si="1"/>
        <v>0</v>
      </c>
    </row>
    <row r="21" spans="1:7" x14ac:dyDescent="0.4">
      <c r="A21" s="22"/>
      <c r="B21" s="23"/>
      <c r="C21" s="24"/>
      <c r="D21" s="25"/>
      <c r="E21" s="20">
        <f t="shared" si="0"/>
        <v>0</v>
      </c>
      <c r="F21" s="21" t="str">
        <f>IFERROR(IF(#REF!&gt;0,#REF!,IF(AND(B21&gt;0,C21&gt;0,D21&gt;0),ABS(PMT(C21/1200,D21,-B21)),"")),"")</f>
        <v/>
      </c>
      <c r="G21" s="21">
        <f t="shared" si="1"/>
        <v>0</v>
      </c>
    </row>
  </sheetData>
  <conditionalFormatting sqref="A2:A21">
    <cfRule type="expression" dxfId="3" priority="2">
      <formula>G2&gt;=LARGE($G$2:$G$21,3)</formula>
    </cfRule>
  </conditionalFormatting>
  <conditionalFormatting sqref="B2:B21">
    <cfRule type="expression" dxfId="2" priority="5">
      <formula>#REF!&gt;=LARGE($G$2:$G$21,3)</formula>
    </cfRule>
  </conditionalFormatting>
  <conditionalFormatting sqref="C2:C21">
    <cfRule type="colorScale" priority="7">
      <colorScale>
        <cfvo type="min"/>
        <cfvo type="percentile" val="50"/>
        <cfvo type="max"/>
        <color rgb="FFE8F0FE"/>
        <color rgb="FFDDE7F0"/>
        <color rgb="FFFDE2E2"/>
      </colorScale>
    </cfRule>
  </conditionalFormatting>
  <conditionalFormatting sqref="C2:D21">
    <cfRule type="expression" dxfId="1" priority="8">
      <formula>H2&gt;=LARGE($G$2:$G$21,3)</formula>
    </cfRule>
  </conditionalFormatting>
  <conditionalFormatting sqref="E2:G21">
    <cfRule type="expression" dxfId="0" priority="9">
      <formula>L2&gt;=LARGE($G$2:$G$21,3)</formula>
    </cfRule>
  </conditionalFormatting>
  <conditionalFormatting sqref="G2:G21">
    <cfRule type="colorScale" priority="1">
      <colorScale>
        <cfvo type="min"/>
        <cfvo type="percentile" val="50"/>
        <cfvo type="max"/>
        <color rgb="FFC6EFCE"/>
        <color rgb="FFFFEB84"/>
        <color rgb="FFF8696B"/>
      </colorScale>
    </cfRule>
    <cfRule type="dataBar" priority="6">
      <dataBar>
        <cfvo type="min"/>
        <cfvo type="max"/>
        <color rgb="FF9AA8B3"/>
      </dataBar>
    </cfRule>
  </conditionalFormatting>
  <dataValidations xWindow="709" yWindow="471" count="1">
    <dataValidation type="decimal" operator="greaterThanOrEqual" allowBlank="1" showInputMessage="1" showErrorMessage="1" error="Enter a number ≥ 0" prompt="Enter a non-negative number" sqref="B2:D21" xr:uid="{00000000-0002-0000-0100-000000000000}">
      <formula1>0</formula1>
    </dataValidation>
  </dataValidations>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5475"/>
  </sheetPr>
  <dimension ref="A1:J17"/>
  <sheetViews>
    <sheetView showGridLines="0" zoomScale="90" zoomScaleNormal="90" workbookViewId="0">
      <pane ySplit="2" topLeftCell="A3" activePane="bottomLeft" state="frozen"/>
      <selection pane="bottomLeft" activeCell="J27" sqref="J27"/>
    </sheetView>
  </sheetViews>
  <sheetFormatPr defaultColWidth="9.140625" defaultRowHeight="19.5" x14ac:dyDescent="0.4"/>
  <cols>
    <col min="1" max="1" width="35.140625" style="3" customWidth="1"/>
    <col min="2" max="2" width="27.5703125" style="3" customWidth="1"/>
    <col min="3" max="3" width="20.140625" style="3" customWidth="1"/>
    <col min="4" max="4" width="22" style="4" customWidth="1"/>
    <col min="5" max="5" width="22" style="4" bestFit="1" customWidth="1"/>
    <col min="6" max="6" width="19.42578125" style="3" customWidth="1"/>
    <col min="7" max="7" width="30.140625" style="3" customWidth="1"/>
    <col min="8" max="8" width="14" style="4" bestFit="1" customWidth="1"/>
    <col min="9" max="9" width="10" style="3" bestFit="1" customWidth="1"/>
    <col min="10" max="10" width="27.7109375" style="4" bestFit="1" customWidth="1"/>
    <col min="11" max="11" width="9.140625" style="3" customWidth="1"/>
    <col min="12" max="16384" width="9.140625" style="3"/>
  </cols>
  <sheetData>
    <row r="1" spans="1:10" ht="26.1" customHeight="1" x14ac:dyDescent="0.4">
      <c r="A1" s="50" t="s">
        <v>19</v>
      </c>
      <c r="B1" s="51"/>
      <c r="C1" s="51"/>
      <c r="D1" s="51"/>
      <c r="E1" s="51"/>
      <c r="F1" s="50" t="s">
        <v>20</v>
      </c>
      <c r="G1" s="51"/>
      <c r="H1" s="51"/>
      <c r="I1" s="51"/>
      <c r="J1" s="51"/>
    </row>
    <row r="2" spans="1:10" ht="39" x14ac:dyDescent="0.4">
      <c r="A2" s="26" t="s">
        <v>17</v>
      </c>
      <c r="B2" s="26" t="s">
        <v>21</v>
      </c>
      <c r="C2" s="26" t="s">
        <v>18</v>
      </c>
      <c r="D2" s="27" t="s">
        <v>22</v>
      </c>
      <c r="E2" s="27" t="s">
        <v>23</v>
      </c>
      <c r="F2" s="26" t="s">
        <v>17</v>
      </c>
      <c r="G2" s="26" t="s">
        <v>21</v>
      </c>
      <c r="H2" s="27" t="s">
        <v>22</v>
      </c>
      <c r="I2" s="26" t="s">
        <v>18</v>
      </c>
      <c r="J2" s="27" t="s">
        <v>23</v>
      </c>
    </row>
    <row r="3" spans="1:10" x14ac:dyDescent="0.4">
      <c r="A3" s="28"/>
      <c r="B3" s="28"/>
      <c r="C3" s="28"/>
      <c r="D3" s="28"/>
      <c r="E3" s="28"/>
      <c r="F3" s="28"/>
      <c r="G3" s="28"/>
      <c r="H3" s="28"/>
      <c r="I3" s="28"/>
      <c r="J3" s="28"/>
    </row>
    <row r="4" spans="1:10" x14ac:dyDescent="0.4">
      <c r="A4" s="28">
        <f t="shared" ref="A4:A13" si="0">IFERROR(ROW()-5,"")</f>
        <v>-1</v>
      </c>
      <c r="B4" s="28" t="str">
        <f>IFERROR(INDEX('Debts &amp; Inputs'!$A$2:$A$21,MATCH(LARGE('Debts &amp; Inputs'!$C$2:$C$21,1),'Debts &amp; Inputs'!$C$2:$C$21,0)),"")</f>
        <v/>
      </c>
      <c r="C4" s="29" t="str">
        <f>IFERROR(LARGE('Debts &amp; Inputs'!$C$2:$C$21,1),"")</f>
        <v/>
      </c>
      <c r="D4" s="30" t="str">
        <f>IFERROR(INDEX('Debts &amp; Inputs'!$B$2:$B$21,MATCH($B4,'Debts &amp; Inputs'!$A$2:$A$21,0)),"")</f>
        <v/>
      </c>
      <c r="E4" s="31" t="str">
        <f>IFERROR(INDEX('Debts &amp; Inputs'!$G$2:$G$21,MATCH($B4,'Debts &amp; Inputs'!$A$2:$A$21,0)),"")</f>
        <v/>
      </c>
      <c r="F4" s="28">
        <f t="shared" ref="F4:F13" si="1">IFERROR(ROW()-5,"")</f>
        <v>-1</v>
      </c>
      <c r="G4" s="28" t="str">
        <f>IFERROR(INDEX('Debts &amp; Inputs'!$A$2:$A$21,MATCH(SMALL('Debts &amp; Inputs'!$B$2:$B$21,1),'Debts &amp; Inputs'!$B$2:$B$21,0)),"")</f>
        <v/>
      </c>
      <c r="H4" s="31" t="str">
        <f>IFERROR(SMALL('Debts &amp; Inputs'!$B$2:$B$21,1),"")</f>
        <v/>
      </c>
      <c r="I4" s="29" t="str">
        <f>IFERROR(INDEX('Debts &amp; Inputs'!$C$2:$C$21,MATCH($G4,'Debts &amp; Inputs'!$A$2:$A$21,0)),"")</f>
        <v/>
      </c>
      <c r="J4" s="31" t="str">
        <f>IFERROR(INDEX('Debts &amp; Inputs'!$G$2:$G$21,MATCH($G4,'Debts &amp; Inputs'!$A$2:$A$21,0)),"")</f>
        <v/>
      </c>
    </row>
    <row r="5" spans="1:10" x14ac:dyDescent="0.4">
      <c r="A5" s="28">
        <f t="shared" si="0"/>
        <v>0</v>
      </c>
      <c r="B5" s="28" t="str">
        <f>IFERROR(INDEX('Debts &amp; Inputs'!$A$2:$A$21,MATCH(LARGE('Debts &amp; Inputs'!$C$2:$C$21,2),'Debts &amp; Inputs'!$C$2:$C$21,0)),"")</f>
        <v/>
      </c>
      <c r="C5" s="29" t="str">
        <f>IFERROR(LARGE('Debts &amp; Inputs'!$C$2:$C$21,2),"")</f>
        <v/>
      </c>
      <c r="D5" s="31" t="str">
        <f>IFERROR(INDEX('Debts &amp; Inputs'!$B$2:$B$21,MATCH($B5,'Debts &amp; Inputs'!$A$2:$A$21,0)),"")</f>
        <v/>
      </c>
      <c r="E5" s="31" t="str">
        <f>IFERROR(INDEX('Debts &amp; Inputs'!$G$2:$G$21,MATCH($B5,'Debts &amp; Inputs'!$A$2:$A$21,0)),"")</f>
        <v/>
      </c>
      <c r="F5" s="28">
        <f t="shared" si="1"/>
        <v>0</v>
      </c>
      <c r="G5" s="28" t="str">
        <f>IFERROR(INDEX('Debts &amp; Inputs'!$A$2:$A$21,MATCH(SMALL('Debts &amp; Inputs'!$B$2:$B$21,2),'Debts &amp; Inputs'!$B$2:$B$21,0)),"")</f>
        <v/>
      </c>
      <c r="H5" s="31" t="str">
        <f>IFERROR(SMALL('Debts &amp; Inputs'!$B$2:$B$21,2),"")</f>
        <v/>
      </c>
      <c r="I5" s="29" t="str">
        <f>IFERROR(INDEX('Debts &amp; Inputs'!$C$2:$C$21,MATCH($G5,'Debts &amp; Inputs'!$A$2:$A$21,0)),"")</f>
        <v/>
      </c>
      <c r="J5" s="31" t="str">
        <f>IFERROR(INDEX('Debts &amp; Inputs'!$G$2:$G$21,MATCH($G5,'Debts &amp; Inputs'!$A$2:$A$21,0)),"")</f>
        <v/>
      </c>
    </row>
    <row r="6" spans="1:10" x14ac:dyDescent="0.4">
      <c r="A6" s="28">
        <f t="shared" si="0"/>
        <v>1</v>
      </c>
      <c r="B6" s="28" t="str">
        <f>IFERROR(INDEX('Debts &amp; Inputs'!$A$2:$A$21,MATCH(LARGE('Debts &amp; Inputs'!$C$2:$C$21,3),'Debts &amp; Inputs'!$C$2:$C$21,0)),"")</f>
        <v/>
      </c>
      <c r="C6" s="29" t="str">
        <f>IFERROR(LARGE('Debts &amp; Inputs'!$C$2:$C$21,3),"")</f>
        <v/>
      </c>
      <c r="D6" s="31" t="str">
        <f>IFERROR(INDEX('Debts &amp; Inputs'!$B$2:$B$21,MATCH($B6,'Debts &amp; Inputs'!$A$2:$A$21,0)),"")</f>
        <v/>
      </c>
      <c r="E6" s="31" t="str">
        <f>IFERROR(INDEX('Debts &amp; Inputs'!$G$2:$G$21,MATCH($B6,'Debts &amp; Inputs'!$A$2:$A$21,0)),"")</f>
        <v/>
      </c>
      <c r="F6" s="28">
        <f t="shared" si="1"/>
        <v>1</v>
      </c>
      <c r="G6" s="28" t="str">
        <f>IFERROR(INDEX('Debts &amp; Inputs'!$A$2:$A$21,MATCH(SMALL('Debts &amp; Inputs'!$B$2:$B$21,3),'Debts &amp; Inputs'!$B$2:$B$21,0)),"")</f>
        <v/>
      </c>
      <c r="H6" s="31" t="str">
        <f>IFERROR(SMALL('Debts &amp; Inputs'!$B$2:$B$21,3),"")</f>
        <v/>
      </c>
      <c r="I6" s="29" t="str">
        <f>IFERROR(INDEX('Debts &amp; Inputs'!$C$2:$C$21,MATCH($G6,'Debts &amp; Inputs'!$A$2:$A$21,0)),"")</f>
        <v/>
      </c>
      <c r="J6" s="31" t="str">
        <f>IFERROR(INDEX('Debts &amp; Inputs'!$G$2:$G$21,MATCH($G6,'Debts &amp; Inputs'!$A$2:$A$21,0)),"")</f>
        <v/>
      </c>
    </row>
    <row r="7" spans="1:10" x14ac:dyDescent="0.4">
      <c r="A7" s="28">
        <f t="shared" si="0"/>
        <v>2</v>
      </c>
      <c r="B7" s="28"/>
      <c r="C7" s="29" t="str">
        <f>IFERROR(LARGE('Debts &amp; Inputs'!$C$2:$C$21,4),"")</f>
        <v/>
      </c>
      <c r="D7" s="31" t="str">
        <f>IFERROR(INDEX('Debts &amp; Inputs'!$B$2:$B$21,MATCH($B7,'Debts &amp; Inputs'!$A$2:$A$21,0)),"")</f>
        <v/>
      </c>
      <c r="E7" s="31" t="str">
        <f>IFERROR(INDEX('Debts &amp; Inputs'!$G$2:$G$21,MATCH($B7,'Debts &amp; Inputs'!$A$2:$A$21,0)),"")</f>
        <v/>
      </c>
      <c r="F7" s="28">
        <f t="shared" si="1"/>
        <v>2</v>
      </c>
      <c r="G7" s="28" t="str">
        <f>IFERROR(INDEX('Debts &amp; Inputs'!$A$2:$A$21,MATCH(SMALL('Debts &amp; Inputs'!$B$2:$B$21,4),'Debts &amp; Inputs'!$B$2:$B$21,0)),"")</f>
        <v/>
      </c>
      <c r="H7" s="31" t="str">
        <f>IFERROR(SMALL('Debts &amp; Inputs'!$B$2:$B$21,4),"")</f>
        <v/>
      </c>
      <c r="I7" s="29" t="str">
        <f>IFERROR(INDEX('Debts &amp; Inputs'!$C$2:$C$21,MATCH($G7,'Debts &amp; Inputs'!$A$2:$A$21,0)),"")</f>
        <v/>
      </c>
      <c r="J7" s="31" t="str">
        <f>IFERROR(INDEX('Debts &amp; Inputs'!$G$2:$G$21,MATCH($G7,'Debts &amp; Inputs'!$A$2:$A$21,0)),"")</f>
        <v/>
      </c>
    </row>
    <row r="8" spans="1:10" x14ac:dyDescent="0.4">
      <c r="A8" s="28">
        <f t="shared" si="0"/>
        <v>3</v>
      </c>
      <c r="B8" s="28" t="str">
        <f>IFERROR(INDEX('Debts &amp; Inputs'!$A$2:$A$21,MATCH(LARGE('Debts &amp; Inputs'!$C$2:$C$21,5),'Debts &amp; Inputs'!$C$2:$C$21,0)),"")</f>
        <v/>
      </c>
      <c r="C8" s="29" t="str">
        <f>IFERROR(LARGE('Debts &amp; Inputs'!$C$2:$C$21,5),"")</f>
        <v/>
      </c>
      <c r="D8" s="31" t="str">
        <f>IFERROR(INDEX('Debts &amp; Inputs'!$B$2:$B$21,MATCH($B8,'Debts &amp; Inputs'!$A$2:$A$21,0)),"")</f>
        <v/>
      </c>
      <c r="E8" s="31" t="str">
        <f>IFERROR(INDEX('Debts &amp; Inputs'!$G$2:$G$21,MATCH($B8,'Debts &amp; Inputs'!$A$2:$A$21,0)),"")</f>
        <v/>
      </c>
      <c r="F8" s="28">
        <f t="shared" si="1"/>
        <v>3</v>
      </c>
      <c r="G8" s="28" t="str">
        <f>IFERROR(INDEX('Debts &amp; Inputs'!$A$2:$A$21,MATCH(SMALL('Debts &amp; Inputs'!$B$2:$B$21,5),'Debts &amp; Inputs'!$B$2:$B$21,0)),"")</f>
        <v/>
      </c>
      <c r="H8" s="31" t="str">
        <f>IFERROR(SMALL('Debts &amp; Inputs'!$B$2:$B$21,5),"")</f>
        <v/>
      </c>
      <c r="I8" s="29" t="str">
        <f>IFERROR(INDEX('Debts &amp; Inputs'!$C$2:$C$21,MATCH($G8,'Debts &amp; Inputs'!$A$2:$A$21,0)),"")</f>
        <v/>
      </c>
      <c r="J8" s="31" t="str">
        <f>IFERROR(INDEX('Debts &amp; Inputs'!$G$2:$G$21,MATCH($G8,'Debts &amp; Inputs'!$A$2:$A$21,0)),"")</f>
        <v/>
      </c>
    </row>
    <row r="9" spans="1:10" x14ac:dyDescent="0.4">
      <c r="A9" s="28">
        <f t="shared" si="0"/>
        <v>4</v>
      </c>
      <c r="B9" s="28"/>
      <c r="C9" s="29" t="str">
        <f>IFERROR(LARGE('Debts &amp; Inputs'!$C$2:$C$21,6),"")</f>
        <v/>
      </c>
      <c r="D9" s="31" t="str">
        <f>IFERROR(INDEX('Debts &amp; Inputs'!$B$2:$B$21,MATCH($B9,'Debts &amp; Inputs'!$A$2:$A$21,0)),"")</f>
        <v/>
      </c>
      <c r="E9" s="31" t="str">
        <f>IFERROR(INDEX('Debts &amp; Inputs'!$G$2:$G$21,MATCH($B9,'Debts &amp; Inputs'!$A$2:$A$21,0)),"")</f>
        <v/>
      </c>
      <c r="F9" s="28">
        <f t="shared" si="1"/>
        <v>4</v>
      </c>
      <c r="G9" s="28" t="str">
        <f>IFERROR(INDEX('Debts &amp; Inputs'!$A$2:$A$21,MATCH(SMALL('Debts &amp; Inputs'!$B$2:$B$21,6),'Debts &amp; Inputs'!$B$2:$B$21,0)),"")</f>
        <v/>
      </c>
      <c r="H9" s="31" t="str">
        <f>IFERROR(SMALL('Debts &amp; Inputs'!$B$2:$B$21,6),"")</f>
        <v/>
      </c>
      <c r="I9" s="29" t="str">
        <f>IFERROR(INDEX('Debts &amp; Inputs'!$C$2:$C$21,MATCH($G9,'Debts &amp; Inputs'!$A$2:$A$21,0)),"")</f>
        <v/>
      </c>
      <c r="J9" s="31" t="str">
        <f>IFERROR(INDEX('Debts &amp; Inputs'!$G$2:$G$21,MATCH($G9,'Debts &amp; Inputs'!$A$2:$A$21,0)),"")</f>
        <v/>
      </c>
    </row>
    <row r="10" spans="1:10" x14ac:dyDescent="0.4">
      <c r="A10" s="28">
        <f t="shared" si="0"/>
        <v>5</v>
      </c>
      <c r="B10" s="28" t="str">
        <f>IFERROR(INDEX('Debts &amp; Inputs'!$A$2:$A$21,MATCH(LARGE('Debts &amp; Inputs'!$C$2:$C$21,7),'Debts &amp; Inputs'!$C$2:$C$21,0)),"")</f>
        <v/>
      </c>
      <c r="C10" s="29" t="str">
        <f>IFERROR(LARGE('Debts &amp; Inputs'!$C$2:$C$21,7),"")</f>
        <v/>
      </c>
      <c r="D10" s="31" t="str">
        <f>IFERROR(INDEX('Debts &amp; Inputs'!$B$2:$B$21,MATCH($B10,'Debts &amp; Inputs'!$A$2:$A$21,0)),"")</f>
        <v/>
      </c>
      <c r="E10" s="31" t="str">
        <f>IFERROR(INDEX('Debts &amp; Inputs'!$G$2:$G$21,MATCH($B10,'Debts &amp; Inputs'!$A$2:$A$21,0)),"")</f>
        <v/>
      </c>
      <c r="F10" s="28">
        <f t="shared" si="1"/>
        <v>5</v>
      </c>
      <c r="G10" s="28" t="str">
        <f>IFERROR(INDEX('Debts &amp; Inputs'!$A$2:$A$21,MATCH(SMALL('Debts &amp; Inputs'!$B$2:$B$21,7),'Debts &amp; Inputs'!$B$2:$B$21,0)),"")</f>
        <v/>
      </c>
      <c r="H10" s="31" t="str">
        <f>IFERROR(SMALL('Debts &amp; Inputs'!$B$2:$B$21,7),"")</f>
        <v/>
      </c>
      <c r="I10" s="29" t="str">
        <f>IFERROR(INDEX('Debts &amp; Inputs'!$C$2:$C$21,MATCH($G10,'Debts &amp; Inputs'!$A$2:$A$21,0)),"")</f>
        <v/>
      </c>
      <c r="J10" s="31" t="str">
        <f>IFERROR(INDEX('Debts &amp; Inputs'!$G$2:$G$21,MATCH($G10,'Debts &amp; Inputs'!$A$2:$A$21,0)),"")</f>
        <v/>
      </c>
    </row>
    <row r="11" spans="1:10" x14ac:dyDescent="0.4">
      <c r="A11" s="28">
        <f t="shared" si="0"/>
        <v>6</v>
      </c>
      <c r="B11" s="28" t="str">
        <f>IFERROR(INDEX('Debts &amp; Inputs'!$A$2:$A$21,MATCH(LARGE('Debts &amp; Inputs'!$C$2:$C$21,8),'Debts &amp; Inputs'!$C$2:$C$21,0)),"")</f>
        <v/>
      </c>
      <c r="C11" s="29" t="str">
        <f>IFERROR(LARGE('Debts &amp; Inputs'!$C$2:$C$21,8),"")</f>
        <v/>
      </c>
      <c r="D11" s="31" t="str">
        <f>IFERROR(INDEX('Debts &amp; Inputs'!$B$2:$B$21,MATCH($B11,'Debts &amp; Inputs'!$A$2:$A$21,0)),"")</f>
        <v/>
      </c>
      <c r="E11" s="31" t="str">
        <f>IFERROR(INDEX('Debts &amp; Inputs'!$G$2:$G$21,MATCH($B11,'Debts &amp; Inputs'!$A$2:$A$21,0)),"")</f>
        <v/>
      </c>
      <c r="F11" s="28">
        <f t="shared" si="1"/>
        <v>6</v>
      </c>
      <c r="G11" s="28" t="str">
        <f>IFERROR(INDEX('Debts &amp; Inputs'!$A$2:$A$21,MATCH(SMALL('Debts &amp; Inputs'!$B$2:$B$21,8),'Debts &amp; Inputs'!$B$2:$B$21,0)),"")</f>
        <v/>
      </c>
      <c r="H11" s="31" t="str">
        <f>IFERROR(SMALL('Debts &amp; Inputs'!$B$2:$B$21,8),"")</f>
        <v/>
      </c>
      <c r="I11" s="29" t="str">
        <f>IFERROR(INDEX('Debts &amp; Inputs'!$C$2:$C$21,MATCH($G11,'Debts &amp; Inputs'!$A$2:$A$21,0)),"")</f>
        <v/>
      </c>
      <c r="J11" s="31" t="str">
        <f>IFERROR(INDEX('Debts &amp; Inputs'!$G$2:$G$21,MATCH($G11,'Debts &amp; Inputs'!$A$2:$A$21,0)),"")</f>
        <v/>
      </c>
    </row>
    <row r="12" spans="1:10" x14ac:dyDescent="0.4">
      <c r="A12" s="28">
        <f t="shared" si="0"/>
        <v>7</v>
      </c>
      <c r="B12" s="28" t="str">
        <f>IFERROR(INDEX('Debts &amp; Inputs'!$A$2:$A$21,MATCH(LARGE('Debts &amp; Inputs'!$C$2:$C$21,9),'Debts &amp; Inputs'!$C$2:$C$21,0)),"")</f>
        <v/>
      </c>
      <c r="C12" s="29" t="str">
        <f>IFERROR(LARGE('Debts &amp; Inputs'!$C$2:$C$21,9),"")</f>
        <v/>
      </c>
      <c r="D12" s="31" t="str">
        <f>IFERROR(INDEX('Debts &amp; Inputs'!$B$2:$B$21,MATCH($B12,'Debts &amp; Inputs'!$A$2:$A$21,0)),"")</f>
        <v/>
      </c>
      <c r="E12" s="31" t="str">
        <f>IFERROR(INDEX('Debts &amp; Inputs'!$G$2:$G$21,MATCH($B12,'Debts &amp; Inputs'!$A$2:$A$21,0)),"")</f>
        <v/>
      </c>
      <c r="F12" s="28">
        <f t="shared" si="1"/>
        <v>7</v>
      </c>
      <c r="G12" s="28" t="str">
        <f>IFERROR(INDEX('Debts &amp; Inputs'!$A$2:$A$21,MATCH(SMALL('Debts &amp; Inputs'!$B$2:$B$21,9),'Debts &amp; Inputs'!$B$2:$B$21,0)),"")</f>
        <v/>
      </c>
      <c r="H12" s="31" t="str">
        <f>IFERROR(SMALL('Debts &amp; Inputs'!$B$2:$B$21,9),"")</f>
        <v/>
      </c>
      <c r="I12" s="29" t="str">
        <f>IFERROR(INDEX('Debts &amp; Inputs'!$C$2:$C$21,MATCH($G12,'Debts &amp; Inputs'!$A$2:$A$21,0)),"")</f>
        <v/>
      </c>
      <c r="J12" s="31" t="str">
        <f>IFERROR(INDEX('Debts &amp; Inputs'!$G$2:$G$21,MATCH($G12,'Debts &amp; Inputs'!$A$2:$A$21,0)),"")</f>
        <v/>
      </c>
    </row>
    <row r="13" spans="1:10" x14ac:dyDescent="0.4">
      <c r="A13" s="28">
        <f t="shared" si="0"/>
        <v>8</v>
      </c>
      <c r="B13" s="28" t="str">
        <f>IFERROR(INDEX('Debts &amp; Inputs'!$A$2:$A$21,MATCH(LARGE('Debts &amp; Inputs'!$C$2:$C$21,10),'Debts &amp; Inputs'!$C$2:$C$21,0)),"")</f>
        <v/>
      </c>
      <c r="C13" s="29" t="str">
        <f>IFERROR(LARGE('Debts &amp; Inputs'!$C$2:$C$21,10),"")</f>
        <v/>
      </c>
      <c r="D13" s="31" t="str">
        <f>IFERROR(INDEX('Debts &amp; Inputs'!$B$2:$B$21,MATCH($B13,'Debts &amp; Inputs'!$A$2:$A$21,0)),"")</f>
        <v/>
      </c>
      <c r="E13" s="31" t="str">
        <f>IFERROR(INDEX('Debts &amp; Inputs'!$G$2:$G$21,MATCH($B13,'Debts &amp; Inputs'!$A$2:$A$21,0)),"")</f>
        <v/>
      </c>
      <c r="F13" s="28">
        <f t="shared" si="1"/>
        <v>8</v>
      </c>
      <c r="G13" s="28" t="str">
        <f>IFERROR(INDEX('Debts &amp; Inputs'!$A$2:$A$21,MATCH(SMALL('Debts &amp; Inputs'!$B$2:$B$21,10),'Debts &amp; Inputs'!$B$2:$B$21,0)),"")</f>
        <v/>
      </c>
      <c r="H13" s="31" t="str">
        <f>IFERROR(SMALL('Debts &amp; Inputs'!$B$2:$B$21,10),"")</f>
        <v/>
      </c>
      <c r="I13" s="29" t="str">
        <f>IFERROR(INDEX('Debts &amp; Inputs'!$C$2:$C$21,MATCH($G13,'Debts &amp; Inputs'!$A$2:$A$21,0)),"")</f>
        <v/>
      </c>
      <c r="J13" s="31" t="str">
        <f>IFERROR(INDEX('Debts &amp; Inputs'!$G$2:$G$21,MATCH($G13,'Debts &amp; Inputs'!$A$2:$A$21,0)),"")</f>
        <v/>
      </c>
    </row>
    <row r="14" spans="1:10" x14ac:dyDescent="0.4">
      <c r="A14" s="32" t="s">
        <v>24</v>
      </c>
      <c r="B14" s="28"/>
      <c r="C14" s="29"/>
      <c r="D14" s="33"/>
      <c r="E14" s="33"/>
      <c r="F14" s="28"/>
      <c r="G14" s="28"/>
      <c r="H14" s="33"/>
      <c r="I14" s="29"/>
      <c r="J14" s="33"/>
    </row>
    <row r="15" spans="1:10" x14ac:dyDescent="0.4">
      <c r="A15" s="28" t="s">
        <v>25</v>
      </c>
      <c r="B15" s="34">
        <f>SUM('Debts &amp; Inputs'!B2:B21)</f>
        <v>0</v>
      </c>
      <c r="C15" s="29"/>
      <c r="D15" s="33"/>
      <c r="E15" s="33"/>
      <c r="F15" s="28"/>
      <c r="G15" s="28"/>
      <c r="H15" s="33"/>
      <c r="I15" s="29"/>
      <c r="J15" s="33"/>
    </row>
    <row r="16" spans="1:10" ht="39" x14ac:dyDescent="0.4">
      <c r="A16" s="35" t="s">
        <v>26</v>
      </c>
      <c r="B16" s="36" t="e">
        <f>AVERAGE(C4:C13)</f>
        <v>#DIV/0!</v>
      </c>
      <c r="C16" s="29"/>
      <c r="D16" s="33"/>
      <c r="E16" s="33"/>
      <c r="F16" s="28"/>
      <c r="G16" s="28"/>
      <c r="H16" s="33"/>
      <c r="I16" s="29"/>
      <c r="J16" s="33"/>
    </row>
    <row r="17" spans="1:10" x14ac:dyDescent="0.4">
      <c r="A17" s="28" t="s">
        <v>27</v>
      </c>
      <c r="B17" s="34">
        <f>SUM('Debts &amp; Inputs'!G2:G21)</f>
        <v>0</v>
      </c>
      <c r="C17" s="29"/>
      <c r="D17" s="33"/>
      <c r="E17" s="33"/>
      <c r="F17" s="28"/>
      <c r="G17" s="28"/>
      <c r="H17" s="33"/>
      <c r="I17" s="29"/>
      <c r="J17" s="33"/>
    </row>
  </sheetData>
  <mergeCells count="2">
    <mergeCell ref="A1:E1"/>
    <mergeCell ref="F1:J1"/>
  </mergeCells>
  <pageMargins left="0.75" right="0.75" top="1" bottom="1" header="0.5" footer="0.5"/>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C445B"/>
  </sheetPr>
  <dimension ref="A1:B9"/>
  <sheetViews>
    <sheetView showGridLines="0" zoomScale="110" zoomScaleNormal="110" workbookViewId="0">
      <pane ySplit="1" topLeftCell="A2" activePane="bottomLeft" state="frozen"/>
      <selection pane="bottomLeft" activeCell="A12" sqref="A12"/>
    </sheetView>
  </sheetViews>
  <sheetFormatPr defaultColWidth="9.140625" defaultRowHeight="19.5" x14ac:dyDescent="0.4"/>
  <cols>
    <col min="1" max="1" width="61.140625" style="3" customWidth="1"/>
    <col min="2" max="2" width="36.28515625" style="3" customWidth="1"/>
    <col min="3" max="3" width="9.140625" style="3" customWidth="1"/>
    <col min="4" max="16384" width="9.140625" style="3"/>
  </cols>
  <sheetData>
    <row r="1" spans="1:2" ht="30" customHeight="1" x14ac:dyDescent="0.4">
      <c r="A1" s="52" t="s">
        <v>28</v>
      </c>
      <c r="B1" s="53"/>
    </row>
    <row r="2" spans="1:2" x14ac:dyDescent="0.4">
      <c r="A2" s="37" t="s">
        <v>29</v>
      </c>
      <c r="B2" s="45">
        <v>6</v>
      </c>
    </row>
    <row r="3" spans="1:2" x14ac:dyDescent="0.4">
      <c r="A3" s="37" t="s">
        <v>30</v>
      </c>
      <c r="B3" s="44">
        <v>1500</v>
      </c>
    </row>
    <row r="4" spans="1:2" x14ac:dyDescent="0.4">
      <c r="A4" s="37" t="s">
        <v>31</v>
      </c>
      <c r="B4" s="38">
        <f>SUM('Debts &amp; Inputs'!B2:B21)</f>
        <v>0</v>
      </c>
    </row>
    <row r="5" spans="1:2" x14ac:dyDescent="0.4">
      <c r="A5" s="37" t="s">
        <v>32</v>
      </c>
      <c r="B5" s="39" t="e">
        <f>Results!B16</f>
        <v>#DIV/0!</v>
      </c>
    </row>
    <row r="6" spans="1:2" x14ac:dyDescent="0.4">
      <c r="A6" s="37" t="s">
        <v>33</v>
      </c>
      <c r="B6" s="38" t="str">
        <f>IFERROR(B4*B5/100,"")</f>
        <v/>
      </c>
    </row>
    <row r="7" spans="1:2" x14ac:dyDescent="0.4">
      <c r="A7" s="40" t="s">
        <v>34</v>
      </c>
      <c r="B7" s="43">
        <f>IFERROR(B4*B2/100,"")</f>
        <v>0</v>
      </c>
    </row>
    <row r="8" spans="1:2" x14ac:dyDescent="0.4">
      <c r="A8" s="41" t="s">
        <v>35</v>
      </c>
      <c r="B8" s="42" t="str">
        <f>IFERROR(B6-B7,"")</f>
        <v/>
      </c>
    </row>
    <row r="9" spans="1:2" x14ac:dyDescent="0.4">
      <c r="A9" s="28"/>
      <c r="B9" s="28"/>
    </row>
  </sheetData>
  <mergeCells count="1">
    <mergeCell ref="A1:B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Debts &amp; Inputs</vt:lpstr>
      <vt:lpstr>Results</vt:lpstr>
      <vt:lpstr>Consolidation Sandbox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Val</cp:lastModifiedBy>
  <dcterms:created xsi:type="dcterms:W3CDTF">2025-10-28T23:46:11Z</dcterms:created>
  <dcterms:modified xsi:type="dcterms:W3CDTF">2026-02-05T20:02:59Z</dcterms:modified>
</cp:coreProperties>
</file>